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-PC\documentations\ANTARC Automation\"/>
    </mc:Choice>
  </mc:AlternateContent>
  <xr:revisionPtr revIDLastSave="0" documentId="8_{4FA185AC-7751-48C0-8BA0-862C311BC839}" xr6:coauthVersionLast="45" xr6:coauthVersionMax="45" xr10:uidLastSave="{00000000-0000-0000-0000-000000000000}"/>
  <bookViews>
    <workbookView xWindow="-120" yWindow="-120" windowWidth="29040" windowHeight="15840" tabRatio="564" xr2:uid="{00000000-000D-0000-FFFF-FFFF00000000}"/>
  </bookViews>
  <sheets>
    <sheet name="CommonMap" sheetId="8" r:id="rId1"/>
    <sheet name="CntrMap" sheetId="12" r:id="rId2"/>
    <sheet name="Alphanumérique" sheetId="5" r:id="rId3"/>
    <sheet name="Tarifs" sheetId="14" r:id="rId4"/>
    <sheet name="Calculateur Voie" sheetId="15" r:id="rId5"/>
  </sheets>
  <definedNames>
    <definedName name="_xlnm._FilterDatabase" localSheetId="4" hidden="1">'Calculateur Voie'!#REF!</definedName>
    <definedName name="_xlnm._FilterDatabase" localSheetId="1" hidden="1">CntrMap!$D$12:$O$1120</definedName>
    <definedName name="_xlnm.Print_Titles" localSheetId="1">CntrMap!$10:$11</definedName>
    <definedName name="_xlnm.Print_Area" localSheetId="2">Alphanumérique!$B$2:$D$56</definedName>
    <definedName name="_xlnm.Print_Area" localSheetId="1">CntrMap!$D$9:$O$1121</definedName>
    <definedName name="_xlnm.Print_Area" localSheetId="0">CommonMap!$B$2:$G$59</definedName>
    <definedName name="_xlnm.Print_Area" localSheetId="3">Tarifs!$B$2:$C$2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5" l="1"/>
  <c r="L5" i="15" s="1"/>
  <c r="C4" i="15"/>
  <c r="C5" i="15" s="1"/>
  <c r="D4" i="15"/>
  <c r="D5" i="15" s="1"/>
  <c r="E4" i="15"/>
  <c r="E5" i="15" s="1"/>
  <c r="F4" i="15"/>
  <c r="F5" i="15" s="1"/>
  <c r="G4" i="15"/>
  <c r="G5" i="15" s="1"/>
  <c r="H4" i="15"/>
  <c r="H5" i="15" s="1"/>
  <c r="I4" i="15"/>
  <c r="I5" i="15" s="1"/>
  <c r="J4" i="15"/>
  <c r="J5" i="15" s="1"/>
  <c r="K4" i="15"/>
  <c r="K5" i="15" s="1"/>
  <c r="B4" i="15"/>
  <c r="B5" i="15" s="1"/>
  <c r="J8" i="15" l="1"/>
  <c r="J9" i="15" s="1"/>
  <c r="J862" i="12" l="1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856" i="12"/>
  <c r="J857" i="12"/>
  <c r="J858" i="12"/>
  <c r="J859" i="12"/>
  <c r="J860" i="12"/>
  <c r="J861" i="12"/>
  <c r="K994" i="12" l="1"/>
  <c r="K1003" i="12"/>
  <c r="K1030" i="12"/>
  <c r="K976" i="12"/>
  <c r="K1021" i="12"/>
  <c r="K1012" i="12"/>
  <c r="K985" i="12"/>
  <c r="K1039" i="12"/>
  <c r="K967" i="12"/>
  <c r="A1032" i="12"/>
  <c r="A1023" i="12"/>
  <c r="A1014" i="12"/>
  <c r="A1005" i="12"/>
  <c r="A996" i="12"/>
  <c r="A987" i="12"/>
  <c r="A978" i="12"/>
  <c r="A969" i="12"/>
  <c r="A960" i="12"/>
  <c r="A951" i="12"/>
  <c r="A942" i="12"/>
  <c r="A933" i="12"/>
  <c r="A924" i="12"/>
  <c r="A915" i="12"/>
  <c r="A906" i="12"/>
  <c r="A897" i="12"/>
  <c r="A879" i="12"/>
  <c r="A888" i="12"/>
  <c r="F1112" i="12"/>
  <c r="J1112" i="12"/>
  <c r="F1111" i="12"/>
  <c r="F1110" i="12"/>
  <c r="F1109" i="12"/>
  <c r="F1108" i="12"/>
  <c r="F1107" i="12"/>
  <c r="F1106" i="12"/>
  <c r="F1105" i="12"/>
  <c r="F1104" i="12"/>
  <c r="F1103" i="12"/>
  <c r="F1102" i="12"/>
  <c r="F1101" i="12"/>
  <c r="F1100" i="12"/>
  <c r="F1099" i="12"/>
  <c r="F1098" i="12"/>
  <c r="F1097" i="12"/>
  <c r="F1096" i="12"/>
  <c r="F1095" i="12"/>
  <c r="F1094" i="12"/>
  <c r="F1093" i="12"/>
  <c r="F1092" i="12"/>
  <c r="F1091" i="12"/>
  <c r="F1090" i="12"/>
  <c r="F1089" i="12"/>
  <c r="F1088" i="12"/>
  <c r="F1087" i="12"/>
  <c r="F1086" i="12"/>
  <c r="F1085" i="12"/>
  <c r="F1084" i="12"/>
  <c r="F1083" i="12"/>
  <c r="F1048" i="12"/>
  <c r="F1039" i="12"/>
  <c r="F1038" i="12"/>
  <c r="F1037" i="12"/>
  <c r="F1036" i="12"/>
  <c r="F1035" i="12"/>
  <c r="F1034" i="12"/>
  <c r="F1033" i="12"/>
  <c r="F1032" i="12"/>
  <c r="F1031" i="12"/>
  <c r="F1030" i="12"/>
  <c r="F1029" i="12"/>
  <c r="F1028" i="12"/>
  <c r="F1027" i="12"/>
  <c r="F1026" i="12"/>
  <c r="F1025" i="12"/>
  <c r="F1024" i="12"/>
  <c r="F1023" i="12"/>
  <c r="F1022" i="12"/>
  <c r="F1012" i="12"/>
  <c r="F1011" i="12"/>
  <c r="F1010" i="12"/>
  <c r="F1009" i="12"/>
  <c r="F1008" i="12"/>
  <c r="F1007" i="12"/>
  <c r="F1006" i="12"/>
  <c r="F1005" i="12"/>
  <c r="F1004" i="12"/>
  <c r="F1003" i="12"/>
  <c r="F1002" i="12"/>
  <c r="F1001" i="12"/>
  <c r="F1000" i="12"/>
  <c r="F999" i="12"/>
  <c r="F998" i="12"/>
  <c r="F997" i="12"/>
  <c r="F996" i="12"/>
  <c r="F995" i="12"/>
  <c r="F994" i="12"/>
  <c r="F993" i="12"/>
  <c r="F992" i="12"/>
  <c r="F991" i="12"/>
  <c r="F990" i="12"/>
  <c r="F989" i="12"/>
  <c r="F988" i="12"/>
  <c r="F987" i="12"/>
  <c r="F986" i="12"/>
  <c r="F985" i="12"/>
  <c r="F984" i="12"/>
  <c r="F983" i="12"/>
  <c r="F982" i="12"/>
  <c r="F981" i="12"/>
  <c r="F980" i="12"/>
  <c r="F979" i="12"/>
  <c r="F978" i="12"/>
  <c r="F977" i="12"/>
  <c r="F958" i="12"/>
  <c r="F957" i="12"/>
  <c r="F956" i="12"/>
  <c r="F955" i="12"/>
  <c r="F954" i="12"/>
  <c r="F953" i="12"/>
  <c r="F952" i="12"/>
  <c r="F951" i="12"/>
  <c r="F950" i="12"/>
  <c r="F949" i="12"/>
  <c r="F948" i="12"/>
  <c r="F947" i="12"/>
  <c r="F946" i="12"/>
  <c r="F945" i="12"/>
  <c r="F944" i="12"/>
  <c r="F943" i="12"/>
  <c r="F942" i="12"/>
  <c r="F941" i="12"/>
  <c r="F959" i="12"/>
  <c r="F1021" i="12"/>
  <c r="F1020" i="12"/>
  <c r="F1019" i="12"/>
  <c r="F1018" i="12"/>
  <c r="F1017" i="12"/>
  <c r="F1016" i="12"/>
  <c r="F1015" i="12"/>
  <c r="F1014" i="12"/>
  <c r="F1013" i="12"/>
  <c r="K958" i="12" l="1"/>
  <c r="K949" i="12"/>
  <c r="J855" i="12"/>
  <c r="J854" i="12"/>
  <c r="J853" i="12"/>
  <c r="J852" i="12"/>
  <c r="J851" i="12"/>
  <c r="J850" i="12"/>
  <c r="J849" i="12"/>
  <c r="J848" i="12"/>
  <c r="J847" i="12"/>
  <c r="J846" i="12"/>
  <c r="J845" i="12"/>
  <c r="J844" i="12"/>
  <c r="J843" i="12"/>
  <c r="J842" i="12"/>
  <c r="J841" i="12"/>
  <c r="J840" i="12"/>
  <c r="J839" i="12"/>
  <c r="J838" i="12"/>
  <c r="J837" i="12"/>
  <c r="J836" i="12"/>
  <c r="J835" i="12"/>
  <c r="J834" i="12"/>
  <c r="J833" i="12"/>
  <c r="J832" i="12"/>
  <c r="J831" i="12"/>
  <c r="J830" i="12"/>
  <c r="J829" i="12"/>
  <c r="J828" i="12"/>
  <c r="J827" i="12"/>
  <c r="J826" i="12"/>
  <c r="J825" i="12"/>
  <c r="J824" i="12"/>
  <c r="J823" i="12"/>
  <c r="J822" i="12"/>
  <c r="J821" i="12"/>
  <c r="J820" i="12"/>
  <c r="J819" i="12"/>
  <c r="J818" i="12"/>
  <c r="J817" i="12"/>
  <c r="J816" i="12"/>
  <c r="J815" i="12"/>
  <c r="J814" i="12"/>
  <c r="J813" i="12"/>
  <c r="J812" i="12"/>
  <c r="J811" i="12"/>
  <c r="J810" i="12"/>
  <c r="J809" i="12"/>
  <c r="J808" i="12"/>
  <c r="J807" i="12"/>
  <c r="J806" i="12"/>
  <c r="J805" i="12"/>
  <c r="J804" i="12"/>
  <c r="J803" i="12"/>
  <c r="J802" i="12"/>
  <c r="J801" i="12"/>
  <c r="J800" i="12"/>
  <c r="J799" i="12"/>
  <c r="J798" i="12"/>
  <c r="J797" i="12"/>
  <c r="J796" i="12"/>
  <c r="J795" i="12"/>
  <c r="J794" i="12"/>
  <c r="J793" i="12"/>
  <c r="J792" i="12"/>
  <c r="J791" i="12"/>
  <c r="J790" i="12"/>
  <c r="J789" i="12"/>
  <c r="J788" i="12"/>
  <c r="J787" i="12"/>
  <c r="J786" i="12"/>
  <c r="J785" i="12"/>
  <c r="J784" i="12"/>
  <c r="J783" i="12"/>
  <c r="J782" i="12"/>
  <c r="J781" i="12"/>
  <c r="J780" i="12"/>
  <c r="J779" i="12"/>
  <c r="J778" i="12"/>
  <c r="J777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J749" i="12"/>
  <c r="J748" i="12"/>
  <c r="J747" i="12"/>
  <c r="J746" i="12"/>
  <c r="J745" i="12"/>
  <c r="J744" i="12"/>
  <c r="J743" i="12"/>
  <c r="J742" i="12"/>
  <c r="J741" i="12"/>
  <c r="J740" i="12"/>
  <c r="J739" i="12"/>
  <c r="J738" i="12"/>
  <c r="J737" i="12"/>
  <c r="J736" i="12"/>
  <c r="J735" i="12"/>
  <c r="J734" i="12"/>
  <c r="J733" i="12"/>
  <c r="J732" i="12"/>
  <c r="J731" i="12"/>
  <c r="J730" i="12"/>
  <c r="J729" i="12"/>
  <c r="J728" i="12"/>
  <c r="J727" i="12"/>
  <c r="J726" i="12"/>
  <c r="J725" i="12"/>
  <c r="J724" i="12"/>
  <c r="J723" i="12"/>
  <c r="J722" i="12"/>
  <c r="J721" i="12"/>
  <c r="J720" i="12"/>
  <c r="J719" i="12"/>
  <c r="J718" i="12"/>
  <c r="J717" i="12"/>
  <c r="J716" i="12"/>
  <c r="J715" i="12"/>
  <c r="J714" i="12"/>
  <c r="J713" i="12"/>
  <c r="J712" i="12"/>
  <c r="J711" i="12"/>
  <c r="J710" i="12"/>
  <c r="J709" i="12"/>
  <c r="J708" i="12"/>
  <c r="J707" i="12"/>
  <c r="J706" i="12"/>
  <c r="J705" i="12"/>
  <c r="J704" i="12"/>
  <c r="J703" i="12"/>
  <c r="J702" i="12"/>
  <c r="J701" i="12"/>
  <c r="J700" i="12"/>
  <c r="J699" i="12"/>
  <c r="J698" i="12"/>
  <c r="J697" i="12"/>
  <c r="J696" i="12"/>
  <c r="J695" i="12"/>
  <c r="J694" i="12"/>
  <c r="J693" i="12"/>
  <c r="J692" i="12"/>
  <c r="J691" i="12"/>
  <c r="J690" i="12"/>
  <c r="J689" i="12"/>
  <c r="J688" i="12"/>
  <c r="J687" i="12"/>
  <c r="J686" i="12"/>
  <c r="J685" i="12"/>
  <c r="J684" i="12"/>
  <c r="J683" i="12"/>
  <c r="J682" i="12"/>
  <c r="J681" i="12"/>
  <c r="J680" i="12"/>
  <c r="J679" i="12"/>
  <c r="J678" i="12"/>
  <c r="J677" i="12"/>
  <c r="J676" i="12"/>
  <c r="J675" i="12"/>
  <c r="J674" i="12"/>
  <c r="J673" i="12"/>
  <c r="J672" i="12"/>
  <c r="J671" i="12"/>
  <c r="J670" i="12"/>
  <c r="J669" i="12"/>
  <c r="J668" i="12"/>
  <c r="J667" i="12"/>
  <c r="J666" i="12"/>
  <c r="J665" i="12"/>
  <c r="J664" i="12"/>
  <c r="J663" i="12"/>
  <c r="J662" i="12"/>
  <c r="J661" i="12"/>
  <c r="J660" i="12"/>
  <c r="J659" i="12"/>
  <c r="J658" i="12"/>
  <c r="J657" i="12"/>
  <c r="J656" i="12"/>
  <c r="J655" i="12"/>
  <c r="J654" i="12"/>
  <c r="J653" i="12"/>
  <c r="J652" i="12"/>
  <c r="J651" i="12"/>
  <c r="J650" i="12"/>
  <c r="J649" i="12"/>
  <c r="J648" i="12"/>
  <c r="J647" i="12"/>
  <c r="J646" i="12"/>
  <c r="F1082" i="12"/>
  <c r="F1081" i="12"/>
  <c r="F1080" i="12"/>
  <c r="F1079" i="12"/>
  <c r="F1078" i="12"/>
  <c r="F1077" i="12"/>
  <c r="F1076" i="12"/>
  <c r="F1075" i="12"/>
  <c r="F1074" i="12"/>
  <c r="F1073" i="12"/>
  <c r="F1072" i="12"/>
  <c r="F1071" i="12"/>
  <c r="F1070" i="12"/>
  <c r="F976" i="12"/>
  <c r="F975" i="12"/>
  <c r="F974" i="12"/>
  <c r="F973" i="12"/>
  <c r="F972" i="12"/>
  <c r="F971" i="12"/>
  <c r="F970" i="12"/>
  <c r="F969" i="12"/>
  <c r="F1069" i="12"/>
  <c r="F966" i="12"/>
  <c r="F965" i="12"/>
  <c r="F964" i="12"/>
  <c r="F963" i="12"/>
  <c r="F962" i="12"/>
  <c r="F961" i="12"/>
  <c r="F960" i="12"/>
  <c r="F967" i="12"/>
  <c r="F1068" i="12"/>
  <c r="F968" i="12"/>
  <c r="F1067" i="12"/>
  <c r="F1066" i="12"/>
  <c r="F1065" i="12"/>
  <c r="F1064" i="12"/>
  <c r="F1063" i="12"/>
  <c r="F1062" i="12"/>
  <c r="F1061" i="12"/>
  <c r="F1060" i="12"/>
  <c r="F1059" i="12"/>
  <c r="F1058" i="12"/>
  <c r="F940" i="12"/>
  <c r="F939" i="12"/>
  <c r="F938" i="12"/>
  <c r="F937" i="12"/>
  <c r="F936" i="12"/>
  <c r="F935" i="12"/>
  <c r="F934" i="12"/>
  <c r="F933" i="12"/>
  <c r="F932" i="12"/>
  <c r="F1057" i="12"/>
  <c r="F1056" i="12"/>
  <c r="F1055" i="12"/>
  <c r="F1054" i="12"/>
  <c r="F1053" i="12"/>
  <c r="F1052" i="12"/>
  <c r="F1051" i="12"/>
  <c r="F1050" i="12"/>
  <c r="F1049" i="12"/>
  <c r="F1047" i="12"/>
  <c r="F1046" i="12"/>
  <c r="F1045" i="12"/>
  <c r="F1044" i="12"/>
  <c r="F1043" i="12"/>
  <c r="F1042" i="12"/>
  <c r="F1041" i="12"/>
  <c r="F1040" i="12"/>
  <c r="F931" i="12"/>
  <c r="F930" i="12"/>
  <c r="F929" i="12"/>
  <c r="F928" i="12"/>
  <c r="F927" i="12"/>
  <c r="F926" i="12"/>
  <c r="F925" i="12"/>
  <c r="F924" i="12"/>
  <c r="F923" i="12"/>
  <c r="F922" i="12"/>
  <c r="F921" i="12"/>
  <c r="F920" i="12"/>
  <c r="F919" i="12"/>
  <c r="F918" i="12"/>
  <c r="F917" i="12"/>
  <c r="F916" i="12"/>
  <c r="F915" i="12"/>
  <c r="F914" i="12"/>
  <c r="F913" i="12"/>
  <c r="F912" i="12"/>
  <c r="F911" i="12"/>
  <c r="F910" i="12"/>
  <c r="F909" i="12"/>
  <c r="F908" i="12"/>
  <c r="F907" i="12"/>
  <c r="F906" i="12"/>
  <c r="F905" i="12"/>
  <c r="F904" i="12"/>
  <c r="F903" i="12"/>
  <c r="F902" i="12"/>
  <c r="F901" i="12"/>
  <c r="F900" i="12"/>
  <c r="F899" i="12"/>
  <c r="F898" i="12"/>
  <c r="F897" i="12"/>
  <c r="F896" i="12"/>
  <c r="F895" i="12"/>
  <c r="F894" i="12"/>
  <c r="F893" i="12"/>
  <c r="F892" i="12"/>
  <c r="F891" i="12"/>
  <c r="F890" i="12"/>
  <c r="F889" i="12"/>
  <c r="F888" i="12"/>
  <c r="F887" i="12"/>
  <c r="F886" i="12"/>
  <c r="F885" i="12"/>
  <c r="F884" i="12"/>
  <c r="F883" i="12"/>
  <c r="F882" i="12"/>
  <c r="F881" i="12"/>
  <c r="F880" i="12"/>
  <c r="F879" i="12"/>
  <c r="F878" i="12"/>
  <c r="F877" i="12"/>
  <c r="F876" i="12"/>
  <c r="F872" i="12"/>
  <c r="F871" i="12"/>
  <c r="F870" i="12"/>
  <c r="F869" i="12"/>
  <c r="F868" i="12"/>
  <c r="F867" i="12"/>
  <c r="F866" i="12"/>
  <c r="F865" i="12"/>
  <c r="F864" i="12"/>
  <c r="F863" i="12"/>
  <c r="F862" i="12"/>
  <c r="F861" i="12"/>
  <c r="F857" i="12"/>
  <c r="F856" i="12"/>
  <c r="F855" i="12"/>
  <c r="F854" i="12"/>
  <c r="F853" i="12"/>
  <c r="F852" i="12"/>
  <c r="F851" i="12"/>
  <c r="F850" i="12"/>
  <c r="F849" i="12"/>
  <c r="F848" i="12"/>
  <c r="F847" i="12"/>
  <c r="F846" i="12"/>
  <c r="F845" i="12"/>
  <c r="F844" i="12"/>
  <c r="F843" i="12"/>
  <c r="F842" i="12"/>
  <c r="F841" i="12"/>
  <c r="F840" i="12"/>
  <c r="F839" i="12"/>
  <c r="F838" i="12"/>
  <c r="F837" i="12"/>
  <c r="F836" i="12"/>
  <c r="F835" i="12"/>
  <c r="F834" i="12"/>
  <c r="F833" i="12"/>
  <c r="F832" i="12"/>
  <c r="F831" i="12"/>
  <c r="F830" i="12"/>
  <c r="F829" i="12"/>
  <c r="F828" i="12"/>
  <c r="F827" i="12"/>
  <c r="F826" i="12"/>
  <c r="F825" i="12"/>
  <c r="F824" i="12"/>
  <c r="F823" i="12"/>
  <c r="F822" i="12"/>
  <c r="F821" i="12"/>
  <c r="F820" i="12"/>
  <c r="F819" i="12"/>
  <c r="F818" i="12"/>
  <c r="F817" i="12"/>
  <c r="F816" i="12"/>
  <c r="F815" i="12"/>
  <c r="F814" i="12"/>
  <c r="F813" i="12"/>
  <c r="F812" i="12"/>
  <c r="F811" i="12"/>
  <c r="F810" i="12"/>
  <c r="F809" i="12"/>
  <c r="F808" i="12"/>
  <c r="F807" i="12"/>
  <c r="F806" i="12"/>
  <c r="F805" i="12"/>
  <c r="F804" i="12"/>
  <c r="F803" i="12"/>
  <c r="F802" i="12"/>
  <c r="F801" i="12"/>
  <c r="F800" i="12"/>
  <c r="F799" i="12"/>
  <c r="F798" i="12"/>
  <c r="F797" i="12"/>
  <c r="F796" i="12"/>
  <c r="F795" i="12"/>
  <c r="F794" i="12"/>
  <c r="F793" i="12"/>
  <c r="F792" i="12"/>
  <c r="F791" i="12"/>
  <c r="F790" i="12"/>
  <c r="F789" i="12"/>
  <c r="F788" i="12"/>
  <c r="F787" i="12"/>
  <c r="F786" i="12"/>
  <c r="F785" i="12"/>
  <c r="F784" i="12"/>
  <c r="F783" i="12"/>
  <c r="F782" i="12"/>
  <c r="F781" i="12"/>
  <c r="F780" i="12"/>
  <c r="F779" i="12"/>
  <c r="F778" i="12"/>
  <c r="F777" i="12"/>
  <c r="F776" i="12"/>
  <c r="F775" i="12"/>
  <c r="F774" i="12"/>
  <c r="F773" i="12"/>
  <c r="F772" i="12"/>
  <c r="F771" i="12"/>
  <c r="F770" i="12"/>
  <c r="F769" i="12"/>
  <c r="F768" i="12"/>
  <c r="F767" i="12"/>
  <c r="F766" i="12"/>
  <c r="F765" i="12"/>
  <c r="F764" i="12"/>
  <c r="F763" i="12"/>
  <c r="F762" i="12"/>
  <c r="F761" i="12"/>
  <c r="F760" i="12"/>
  <c r="F759" i="12"/>
  <c r="F758" i="12"/>
  <c r="F757" i="12"/>
  <c r="F756" i="12"/>
  <c r="F755" i="12"/>
  <c r="F754" i="12"/>
  <c r="F753" i="12"/>
  <c r="F752" i="12"/>
  <c r="F751" i="12"/>
  <c r="F750" i="12"/>
  <c r="F749" i="12"/>
  <c r="F748" i="12"/>
  <c r="F747" i="12"/>
  <c r="F746" i="12"/>
  <c r="F745" i="12"/>
  <c r="F744" i="12"/>
  <c r="F743" i="12"/>
  <c r="F742" i="12"/>
  <c r="F741" i="12"/>
  <c r="F740" i="12"/>
  <c r="F739" i="12"/>
  <c r="F738" i="12"/>
  <c r="F737" i="12"/>
  <c r="F736" i="12"/>
  <c r="F735" i="12"/>
  <c r="F734" i="12"/>
  <c r="F733" i="12"/>
  <c r="F732" i="12"/>
  <c r="F731" i="12"/>
  <c r="F730" i="12"/>
  <c r="F729" i="12"/>
  <c r="F728" i="12"/>
  <c r="F727" i="12"/>
  <c r="F726" i="12"/>
  <c r="F725" i="12"/>
  <c r="F724" i="12"/>
  <c r="F723" i="12"/>
  <c r="F722" i="12"/>
  <c r="F721" i="12"/>
  <c r="F720" i="12"/>
  <c r="F719" i="12"/>
  <c r="F718" i="12"/>
  <c r="F717" i="12"/>
  <c r="F716" i="12"/>
  <c r="F715" i="12"/>
  <c r="F714" i="12"/>
  <c r="F713" i="12"/>
  <c r="F712" i="12"/>
  <c r="F711" i="12"/>
  <c r="F710" i="12"/>
  <c r="F709" i="12"/>
  <c r="F708" i="12"/>
  <c r="F707" i="12"/>
  <c r="F706" i="12"/>
  <c r="F705" i="12"/>
  <c r="F704" i="12"/>
  <c r="F703" i="12"/>
  <c r="F702" i="12"/>
  <c r="F701" i="12"/>
  <c r="F700" i="12"/>
  <c r="F699" i="12"/>
  <c r="F698" i="12"/>
  <c r="F697" i="12"/>
  <c r="F696" i="12"/>
  <c r="F695" i="12"/>
  <c r="F694" i="12"/>
  <c r="F693" i="12"/>
  <c r="F692" i="12"/>
  <c r="F691" i="12"/>
  <c r="F690" i="12"/>
  <c r="F689" i="12"/>
  <c r="F688" i="12"/>
  <c r="F687" i="12"/>
  <c r="F686" i="12"/>
  <c r="F685" i="12"/>
  <c r="F684" i="12"/>
  <c r="F683" i="12"/>
  <c r="F682" i="12"/>
  <c r="F681" i="12"/>
  <c r="F680" i="12"/>
  <c r="F679" i="12"/>
  <c r="F678" i="12"/>
  <c r="F677" i="12"/>
  <c r="F676" i="12"/>
  <c r="F675" i="12"/>
  <c r="F674" i="12"/>
  <c r="F673" i="12"/>
  <c r="F672" i="12"/>
  <c r="F671" i="12"/>
  <c r="F670" i="12"/>
  <c r="F669" i="12"/>
  <c r="F668" i="12"/>
  <c r="F667" i="12"/>
  <c r="F666" i="12"/>
  <c r="F665" i="12"/>
  <c r="F664" i="12"/>
  <c r="F663" i="12"/>
  <c r="F662" i="12"/>
  <c r="F661" i="12"/>
  <c r="F660" i="12"/>
  <c r="F659" i="12"/>
  <c r="F658" i="12"/>
  <c r="F657" i="12"/>
  <c r="K692" i="12"/>
  <c r="K693" i="12" s="1"/>
  <c r="K694" i="12" s="1"/>
  <c r="K695" i="12" s="1"/>
  <c r="K696" i="12" s="1"/>
  <c r="K697" i="12" s="1"/>
  <c r="K698" i="12" s="1"/>
  <c r="K699" i="12" s="1"/>
  <c r="K700" i="12" s="1"/>
  <c r="K701" i="12" s="1"/>
  <c r="K702" i="12" s="1"/>
  <c r="K703" i="12" s="1"/>
  <c r="K704" i="12" s="1"/>
  <c r="N692" i="12"/>
  <c r="N693" i="12" s="1"/>
  <c r="N694" i="12" s="1"/>
  <c r="N695" i="12" s="1"/>
  <c r="N696" i="12" s="1"/>
  <c r="N697" i="12" s="1"/>
  <c r="N698" i="12" s="1"/>
  <c r="N699" i="12" s="1"/>
  <c r="N700" i="12" s="1"/>
  <c r="N701" i="12" s="1"/>
  <c r="N702" i="12" s="1"/>
  <c r="N703" i="12" s="1"/>
  <c r="N704" i="12" s="1"/>
  <c r="L692" i="12"/>
  <c r="L693" i="12" s="1"/>
  <c r="L694" i="12" s="1"/>
  <c r="L695" i="12" s="1"/>
  <c r="L696" i="12" s="1"/>
  <c r="L697" i="12" s="1"/>
  <c r="L698" i="12" s="1"/>
  <c r="L699" i="12" s="1"/>
  <c r="L700" i="12" s="1"/>
  <c r="L701" i="12" s="1"/>
  <c r="L702" i="12" s="1"/>
  <c r="L703" i="12" s="1"/>
  <c r="L704" i="12" s="1"/>
  <c r="N677" i="12"/>
  <c r="N678" i="12" s="1"/>
  <c r="N679" i="12" s="1"/>
  <c r="N680" i="12" s="1"/>
  <c r="N681" i="12" s="1"/>
  <c r="N682" i="12" s="1"/>
  <c r="N683" i="12" s="1"/>
  <c r="N684" i="12" s="1"/>
  <c r="N685" i="12" s="1"/>
  <c r="N686" i="12" s="1"/>
  <c r="N687" i="12" s="1"/>
  <c r="N688" i="12" s="1"/>
  <c r="N689" i="12" s="1"/>
  <c r="N690" i="12" s="1"/>
  <c r="L677" i="12"/>
  <c r="L678" i="12" s="1"/>
  <c r="L679" i="12" s="1"/>
  <c r="L680" i="12" s="1"/>
  <c r="L681" i="12" s="1"/>
  <c r="L682" i="12" s="1"/>
  <c r="L683" i="12" s="1"/>
  <c r="L684" i="12" s="1"/>
  <c r="L685" i="12" s="1"/>
  <c r="L686" i="12" s="1"/>
  <c r="L687" i="12" s="1"/>
  <c r="L688" i="12" s="1"/>
  <c r="L689" i="12" s="1"/>
  <c r="L690" i="12" s="1"/>
  <c r="K677" i="12"/>
  <c r="K678" i="12" s="1"/>
  <c r="K679" i="12" s="1"/>
  <c r="K680" i="12" s="1"/>
  <c r="K681" i="12" s="1"/>
  <c r="K682" i="12" s="1"/>
  <c r="K683" i="12" s="1"/>
  <c r="K684" i="12" s="1"/>
  <c r="K685" i="12" s="1"/>
  <c r="K686" i="12" s="1"/>
  <c r="K687" i="12" s="1"/>
  <c r="K688" i="12" s="1"/>
  <c r="K689" i="12" s="1"/>
  <c r="K662" i="12"/>
  <c r="K663" i="12" s="1"/>
  <c r="K664" i="12" s="1"/>
  <c r="K665" i="12" s="1"/>
  <c r="K666" i="12" s="1"/>
  <c r="K667" i="12" s="1"/>
  <c r="K668" i="12" s="1"/>
  <c r="K669" i="12" s="1"/>
  <c r="K670" i="12" s="1"/>
  <c r="K671" i="12" s="1"/>
  <c r="K672" i="12" s="1"/>
  <c r="K673" i="12" s="1"/>
  <c r="K674" i="12" s="1"/>
  <c r="N662" i="12"/>
  <c r="N663" i="12" s="1"/>
  <c r="N664" i="12" s="1"/>
  <c r="N665" i="12" s="1"/>
  <c r="N666" i="12" s="1"/>
  <c r="N667" i="12" s="1"/>
  <c r="N668" i="12" s="1"/>
  <c r="N669" i="12" s="1"/>
  <c r="N670" i="12" s="1"/>
  <c r="N671" i="12" s="1"/>
  <c r="N672" i="12" s="1"/>
  <c r="N673" i="12" s="1"/>
  <c r="N674" i="12" s="1"/>
  <c r="N675" i="12" s="1"/>
  <c r="L662" i="12"/>
  <c r="L663" i="12" s="1"/>
  <c r="L664" i="12" s="1"/>
  <c r="L665" i="12" s="1"/>
  <c r="L666" i="12" s="1"/>
  <c r="L667" i="12" s="1"/>
  <c r="L668" i="12" s="1"/>
  <c r="L669" i="12" s="1"/>
  <c r="L670" i="12" s="1"/>
  <c r="L671" i="12" s="1"/>
  <c r="L672" i="12" s="1"/>
  <c r="L673" i="12" s="1"/>
  <c r="L674" i="12" s="1"/>
  <c r="L675" i="12" s="1"/>
  <c r="K690" i="12" l="1"/>
  <c r="I38" i="8"/>
  <c r="I37" i="8"/>
  <c r="N744" i="12" l="1"/>
  <c r="L744" i="12"/>
  <c r="N735" i="12"/>
  <c r="L735" i="12"/>
  <c r="N726" i="12"/>
  <c r="L726" i="12"/>
  <c r="N705" i="12"/>
  <c r="L705" i="12"/>
  <c r="D787" i="12" l="1"/>
  <c r="D788" i="12" s="1"/>
  <c r="D789" i="12" s="1"/>
  <c r="D790" i="12" s="1"/>
  <c r="D791" i="12" s="1"/>
  <c r="D792" i="12" s="1"/>
  <c r="D793" i="12" s="1"/>
  <c r="D794" i="12" s="1"/>
  <c r="D778" i="12"/>
  <c r="D779" i="12" s="1"/>
  <c r="D780" i="12" s="1"/>
  <c r="D781" i="12" s="1"/>
  <c r="D782" i="12" s="1"/>
  <c r="D783" i="12" s="1"/>
  <c r="D784" i="12" s="1"/>
  <c r="D785" i="12" s="1"/>
  <c r="D786" i="12" s="1"/>
  <c r="D769" i="12"/>
  <c r="D770" i="12" s="1"/>
  <c r="D771" i="12" s="1"/>
  <c r="D772" i="12" s="1"/>
  <c r="D773" i="12" s="1"/>
  <c r="D774" i="12" s="1"/>
  <c r="D775" i="12" s="1"/>
  <c r="D776" i="12" s="1"/>
  <c r="D777" i="12" s="1"/>
  <c r="D760" i="12"/>
  <c r="D761" i="12" s="1"/>
  <c r="D762" i="12" s="1"/>
  <c r="D763" i="12" s="1"/>
  <c r="D764" i="12" s="1"/>
  <c r="D765" i="12" s="1"/>
  <c r="D766" i="12" s="1"/>
  <c r="D767" i="12" s="1"/>
  <c r="D768" i="12" s="1"/>
  <c r="D464" i="12"/>
  <c r="D480" i="12"/>
  <c r="D481" i="12" s="1"/>
  <c r="D482" i="12" s="1"/>
  <c r="D483" i="12" s="1"/>
  <c r="D484" i="12" s="1"/>
  <c r="D485" i="12" s="1"/>
  <c r="D486" i="12" s="1"/>
  <c r="D487" i="12" s="1"/>
  <c r="D488" i="12" s="1"/>
  <c r="D489" i="12" s="1"/>
  <c r="D490" i="12" s="1"/>
  <c r="D491" i="12" s="1"/>
  <c r="D492" i="12" s="1"/>
  <c r="D493" i="12" s="1"/>
  <c r="D494" i="12" s="1"/>
  <c r="D495" i="12" s="1"/>
  <c r="L497" i="12"/>
  <c r="L498" i="12" s="1"/>
  <c r="L499" i="12" s="1"/>
  <c r="L500" i="12" s="1"/>
  <c r="L501" i="12" s="1"/>
  <c r="L502" i="12" s="1"/>
  <c r="L503" i="12" s="1"/>
  <c r="L504" i="12" s="1"/>
  <c r="L505" i="12" s="1"/>
  <c r="L506" i="12" s="1"/>
  <c r="L507" i="12" s="1"/>
  <c r="L508" i="12" s="1"/>
  <c r="L509" i="12" s="1"/>
  <c r="L510" i="12" s="1"/>
  <c r="L511" i="12" s="1"/>
  <c r="L417" i="12"/>
  <c r="L418" i="12" s="1"/>
  <c r="L419" i="12" s="1"/>
  <c r="L420" i="12" s="1"/>
  <c r="L421" i="12" s="1"/>
  <c r="L422" i="12" s="1"/>
  <c r="L423" i="12" s="1"/>
  <c r="L424" i="12" s="1"/>
  <c r="L425" i="12" s="1"/>
  <c r="L426" i="12" s="1"/>
  <c r="L427" i="12" s="1"/>
  <c r="L428" i="12" s="1"/>
  <c r="L429" i="12" s="1"/>
  <c r="L430" i="12" s="1"/>
  <c r="L431" i="12" s="1"/>
  <c r="L385" i="12"/>
  <c r="L386" i="12" s="1"/>
  <c r="L387" i="12" s="1"/>
  <c r="L388" i="12" s="1"/>
  <c r="L389" i="12" s="1"/>
  <c r="L390" i="12" s="1"/>
  <c r="L391" i="12" s="1"/>
  <c r="L392" i="12" s="1"/>
  <c r="L393" i="12" s="1"/>
  <c r="L394" i="12" s="1"/>
  <c r="L395" i="12" s="1"/>
  <c r="L396" i="12" s="1"/>
  <c r="L397" i="12" s="1"/>
  <c r="L398" i="12" s="1"/>
  <c r="L399" i="12" s="1"/>
  <c r="L401" i="12"/>
  <c r="L402" i="12" s="1"/>
  <c r="L403" i="12" s="1"/>
  <c r="L404" i="12" s="1"/>
  <c r="L405" i="12" s="1"/>
  <c r="L406" i="12" s="1"/>
  <c r="L407" i="12" s="1"/>
  <c r="L408" i="12" s="1"/>
  <c r="L409" i="12" s="1"/>
  <c r="L410" i="12" s="1"/>
  <c r="L411" i="12" s="1"/>
  <c r="L412" i="12" s="1"/>
  <c r="L413" i="12" s="1"/>
  <c r="L414" i="12" s="1"/>
  <c r="L415" i="12" s="1"/>
  <c r="L369" i="12"/>
  <c r="L370" i="12" s="1"/>
  <c r="L371" i="12" s="1"/>
  <c r="L372" i="12" s="1"/>
  <c r="L373" i="12" s="1"/>
  <c r="L374" i="12" s="1"/>
  <c r="L375" i="12" s="1"/>
  <c r="L376" i="12" s="1"/>
  <c r="L377" i="12" s="1"/>
  <c r="L378" i="12" s="1"/>
  <c r="L379" i="12" s="1"/>
  <c r="L380" i="12" s="1"/>
  <c r="L381" i="12" s="1"/>
  <c r="L382" i="12" s="1"/>
  <c r="L383" i="12" s="1"/>
  <c r="L353" i="12"/>
  <c r="L354" i="12" s="1"/>
  <c r="L355" i="12" s="1"/>
  <c r="L356" i="12" s="1"/>
  <c r="L357" i="12" s="1"/>
  <c r="L358" i="12" s="1"/>
  <c r="L359" i="12" s="1"/>
  <c r="L360" i="12" s="1"/>
  <c r="L361" i="12" s="1"/>
  <c r="L362" i="12" s="1"/>
  <c r="L363" i="12" s="1"/>
  <c r="L364" i="12" s="1"/>
  <c r="L365" i="12" s="1"/>
  <c r="L366" i="12" s="1"/>
  <c r="L367" i="12" s="1"/>
  <c r="L337" i="12"/>
  <c r="L338" i="12" s="1"/>
  <c r="L339" i="12" s="1"/>
  <c r="L340" i="12" s="1"/>
  <c r="L341" i="12" s="1"/>
  <c r="L342" i="12" s="1"/>
  <c r="L343" i="12" s="1"/>
  <c r="L344" i="12" s="1"/>
  <c r="L345" i="12" s="1"/>
  <c r="L346" i="12" s="1"/>
  <c r="L347" i="12" s="1"/>
  <c r="L348" i="12" s="1"/>
  <c r="L349" i="12" s="1"/>
  <c r="L350" i="12" s="1"/>
  <c r="L351" i="12" s="1"/>
  <c r="L481" i="12"/>
  <c r="L482" i="12" s="1"/>
  <c r="L483" i="12" s="1"/>
  <c r="L484" i="12" s="1"/>
  <c r="L485" i="12" s="1"/>
  <c r="L486" i="12" s="1"/>
  <c r="L487" i="12" s="1"/>
  <c r="L488" i="12" s="1"/>
  <c r="L489" i="12" s="1"/>
  <c r="L490" i="12" s="1"/>
  <c r="L491" i="12" s="1"/>
  <c r="L492" i="12" s="1"/>
  <c r="L493" i="12" s="1"/>
  <c r="L494" i="12" s="1"/>
  <c r="L495" i="12" s="1"/>
  <c r="L465" i="12"/>
  <c r="L466" i="12" s="1"/>
  <c r="L467" i="12" s="1"/>
  <c r="L468" i="12" s="1"/>
  <c r="L469" i="12" s="1"/>
  <c r="L470" i="12" s="1"/>
  <c r="L471" i="12" s="1"/>
  <c r="L472" i="12" s="1"/>
  <c r="L473" i="12" s="1"/>
  <c r="L474" i="12" s="1"/>
  <c r="L475" i="12" s="1"/>
  <c r="L476" i="12" s="1"/>
  <c r="L477" i="12" s="1"/>
  <c r="L478" i="12" s="1"/>
  <c r="L449" i="12"/>
  <c r="L450" i="12" s="1"/>
  <c r="L451" i="12" s="1"/>
  <c r="L452" i="12" s="1"/>
  <c r="L453" i="12" s="1"/>
  <c r="L454" i="12" s="1"/>
  <c r="L455" i="12" s="1"/>
  <c r="L456" i="12" s="1"/>
  <c r="L457" i="12" s="1"/>
  <c r="L458" i="12" s="1"/>
  <c r="L459" i="12" s="1"/>
  <c r="L460" i="12" s="1"/>
  <c r="L461" i="12" s="1"/>
  <c r="L462" i="12" s="1"/>
  <c r="L433" i="12"/>
  <c r="L434" i="12" s="1"/>
  <c r="L435" i="12" s="1"/>
  <c r="L436" i="12" s="1"/>
  <c r="L437" i="12" s="1"/>
  <c r="L438" i="12" s="1"/>
  <c r="L439" i="12" s="1"/>
  <c r="L440" i="12" s="1"/>
  <c r="L441" i="12" s="1"/>
  <c r="L442" i="12" s="1"/>
  <c r="L443" i="12" s="1"/>
  <c r="L444" i="12" s="1"/>
  <c r="L445" i="12" s="1"/>
  <c r="L446" i="12" s="1"/>
  <c r="L321" i="12"/>
  <c r="L322" i="12" s="1"/>
  <c r="L323" i="12" s="1"/>
  <c r="L324" i="12" s="1"/>
  <c r="L325" i="12" s="1"/>
  <c r="L326" i="12" s="1"/>
  <c r="L327" i="12" s="1"/>
  <c r="L328" i="12" s="1"/>
  <c r="L329" i="12" s="1"/>
  <c r="L330" i="12" s="1"/>
  <c r="L331" i="12" s="1"/>
  <c r="L332" i="12" s="1"/>
  <c r="L333" i="12" s="1"/>
  <c r="L334" i="12" s="1"/>
  <c r="L335" i="12" s="1"/>
  <c r="L305" i="12"/>
  <c r="L306" i="12" s="1"/>
  <c r="L307" i="12" s="1"/>
  <c r="L308" i="12" s="1"/>
  <c r="L309" i="12" s="1"/>
  <c r="L310" i="12" s="1"/>
  <c r="L311" i="12" s="1"/>
  <c r="L312" i="12" s="1"/>
  <c r="L313" i="12" s="1"/>
  <c r="L314" i="12" s="1"/>
  <c r="L315" i="12" s="1"/>
  <c r="L316" i="12" s="1"/>
  <c r="L317" i="12" s="1"/>
  <c r="L318" i="12" s="1"/>
  <c r="L319" i="12" s="1"/>
  <c r="L289" i="12"/>
  <c r="L290" i="12" s="1"/>
  <c r="L291" i="12" s="1"/>
  <c r="L292" i="12" s="1"/>
  <c r="L293" i="12" s="1"/>
  <c r="L294" i="12" s="1"/>
  <c r="L295" i="12" s="1"/>
  <c r="L296" i="12" s="1"/>
  <c r="L297" i="12" s="1"/>
  <c r="L298" i="12" s="1"/>
  <c r="L299" i="12" s="1"/>
  <c r="L300" i="12" s="1"/>
  <c r="L301" i="12" s="1"/>
  <c r="L302" i="12" s="1"/>
  <c r="L303" i="12" s="1"/>
  <c r="L273" i="12"/>
  <c r="L274" i="12" s="1"/>
  <c r="L275" i="12" s="1"/>
  <c r="L276" i="12" s="1"/>
  <c r="L277" i="12" s="1"/>
  <c r="L278" i="12" s="1"/>
  <c r="L279" i="12" s="1"/>
  <c r="L280" i="12" s="1"/>
  <c r="L281" i="12" s="1"/>
  <c r="L282" i="12" s="1"/>
  <c r="L283" i="12" s="1"/>
  <c r="L284" i="12" s="1"/>
  <c r="L285" i="12" s="1"/>
  <c r="L286" i="12" s="1"/>
  <c r="L287" i="12" s="1"/>
  <c r="L241" i="12"/>
  <c r="L242" i="12" s="1"/>
  <c r="L243" i="12" s="1"/>
  <c r="L244" i="12" s="1"/>
  <c r="L245" i="12" s="1"/>
  <c r="L246" i="12" s="1"/>
  <c r="L247" i="12" s="1"/>
  <c r="L248" i="12" s="1"/>
  <c r="L249" i="12" s="1"/>
  <c r="L250" i="12" s="1"/>
  <c r="L251" i="12" s="1"/>
  <c r="L252" i="12" s="1"/>
  <c r="L253" i="12" s="1"/>
  <c r="L254" i="12" s="1"/>
  <c r="L255" i="12" s="1"/>
  <c r="N241" i="12"/>
  <c r="N242" i="12" s="1"/>
  <c r="N243" i="12" s="1"/>
  <c r="N244" i="12" s="1"/>
  <c r="N245" i="12" s="1"/>
  <c r="N246" i="12" s="1"/>
  <c r="N247" i="12" s="1"/>
  <c r="N248" i="12" s="1"/>
  <c r="N249" i="12" s="1"/>
  <c r="N250" i="12" s="1"/>
  <c r="N251" i="12" s="1"/>
  <c r="N252" i="12" s="1"/>
  <c r="N253" i="12" s="1"/>
  <c r="N254" i="12" s="1"/>
  <c r="N255" i="12" s="1"/>
  <c r="N257" i="12"/>
  <c r="N258" i="12" s="1"/>
  <c r="N259" i="12" s="1"/>
  <c r="N260" i="12" s="1"/>
  <c r="N261" i="12" s="1"/>
  <c r="N262" i="12" s="1"/>
  <c r="N263" i="12" s="1"/>
  <c r="N264" i="12" s="1"/>
  <c r="N265" i="12" s="1"/>
  <c r="N266" i="12" s="1"/>
  <c r="N267" i="12" s="1"/>
  <c r="N268" i="12" s="1"/>
  <c r="N269" i="12" s="1"/>
  <c r="N270" i="12" s="1"/>
  <c r="N271" i="12" s="1"/>
  <c r="N273" i="12"/>
  <c r="N274" i="12" s="1"/>
  <c r="N275" i="12" s="1"/>
  <c r="N276" i="12" s="1"/>
  <c r="N277" i="12" s="1"/>
  <c r="N278" i="12" s="1"/>
  <c r="N279" i="12" s="1"/>
  <c r="N280" i="12" s="1"/>
  <c r="N281" i="12" s="1"/>
  <c r="N282" i="12" s="1"/>
  <c r="N283" i="12" s="1"/>
  <c r="N284" i="12" s="1"/>
  <c r="N285" i="12" s="1"/>
  <c r="N286" i="12" s="1"/>
  <c r="N287" i="12" s="1"/>
  <c r="N289" i="12"/>
  <c r="N290" i="12" s="1"/>
  <c r="N291" i="12" s="1"/>
  <c r="N292" i="12" s="1"/>
  <c r="N293" i="12" s="1"/>
  <c r="N294" i="12" s="1"/>
  <c r="N295" i="12" s="1"/>
  <c r="N296" i="12" s="1"/>
  <c r="N297" i="12" s="1"/>
  <c r="N298" i="12" s="1"/>
  <c r="N299" i="12" s="1"/>
  <c r="N300" i="12" s="1"/>
  <c r="N301" i="12" s="1"/>
  <c r="N302" i="12" s="1"/>
  <c r="N303" i="12" s="1"/>
  <c r="N305" i="12"/>
  <c r="N306" i="12" s="1"/>
  <c r="N307" i="12" s="1"/>
  <c r="N308" i="12" s="1"/>
  <c r="N309" i="12" s="1"/>
  <c r="N310" i="12" s="1"/>
  <c r="N311" i="12" s="1"/>
  <c r="N312" i="12" s="1"/>
  <c r="N313" i="12" s="1"/>
  <c r="N314" i="12" s="1"/>
  <c r="N315" i="12" s="1"/>
  <c r="N316" i="12" s="1"/>
  <c r="N317" i="12" s="1"/>
  <c r="N318" i="12" s="1"/>
  <c r="N319" i="12" s="1"/>
  <c r="N321" i="12"/>
  <c r="N322" i="12" s="1"/>
  <c r="N323" i="12" s="1"/>
  <c r="N324" i="12" s="1"/>
  <c r="N325" i="12" s="1"/>
  <c r="N326" i="12" s="1"/>
  <c r="N327" i="12" s="1"/>
  <c r="N328" i="12" s="1"/>
  <c r="N329" i="12" s="1"/>
  <c r="N330" i="12" s="1"/>
  <c r="N331" i="12" s="1"/>
  <c r="N332" i="12" s="1"/>
  <c r="N333" i="12" s="1"/>
  <c r="N334" i="12" s="1"/>
  <c r="N335" i="12" s="1"/>
  <c r="N433" i="12"/>
  <c r="N434" i="12" s="1"/>
  <c r="N435" i="12" s="1"/>
  <c r="N436" i="12" s="1"/>
  <c r="N437" i="12" s="1"/>
  <c r="N438" i="12" s="1"/>
  <c r="N439" i="12" s="1"/>
  <c r="N440" i="12" s="1"/>
  <c r="N441" i="12" s="1"/>
  <c r="N442" i="12" s="1"/>
  <c r="N443" i="12" s="1"/>
  <c r="N444" i="12" s="1"/>
  <c r="N445" i="12" s="1"/>
  <c r="N446" i="12" s="1"/>
  <c r="N497" i="12"/>
  <c r="N498" i="12" s="1"/>
  <c r="N499" i="12" s="1"/>
  <c r="N500" i="12" s="1"/>
  <c r="N501" i="12" s="1"/>
  <c r="N502" i="12" s="1"/>
  <c r="N503" i="12" s="1"/>
  <c r="N504" i="12" s="1"/>
  <c r="N505" i="12" s="1"/>
  <c r="N506" i="12" s="1"/>
  <c r="N507" i="12" s="1"/>
  <c r="N508" i="12" s="1"/>
  <c r="N509" i="12" s="1"/>
  <c r="N510" i="12" s="1"/>
  <c r="N511" i="12" s="1"/>
  <c r="N417" i="12"/>
  <c r="N418" i="12" s="1"/>
  <c r="N419" i="12" s="1"/>
  <c r="N420" i="12" s="1"/>
  <c r="N421" i="12" s="1"/>
  <c r="N422" i="12" s="1"/>
  <c r="N423" i="12" s="1"/>
  <c r="N424" i="12" s="1"/>
  <c r="N425" i="12" s="1"/>
  <c r="N426" i="12" s="1"/>
  <c r="N427" i="12" s="1"/>
  <c r="N428" i="12" s="1"/>
  <c r="N429" i="12" s="1"/>
  <c r="N430" i="12" s="1"/>
  <c r="N431" i="12" s="1"/>
  <c r="N385" i="12"/>
  <c r="N386" i="12" s="1"/>
  <c r="N387" i="12" s="1"/>
  <c r="N388" i="12" s="1"/>
  <c r="N389" i="12" s="1"/>
  <c r="N390" i="12" s="1"/>
  <c r="N391" i="12" s="1"/>
  <c r="N392" i="12" s="1"/>
  <c r="N393" i="12" s="1"/>
  <c r="N394" i="12" s="1"/>
  <c r="N395" i="12" s="1"/>
  <c r="N396" i="12" s="1"/>
  <c r="N397" i="12" s="1"/>
  <c r="N398" i="12" s="1"/>
  <c r="N399" i="12" s="1"/>
  <c r="N401" i="12"/>
  <c r="N402" i="12" s="1"/>
  <c r="N403" i="12" s="1"/>
  <c r="N404" i="12" s="1"/>
  <c r="N405" i="12" s="1"/>
  <c r="N406" i="12" s="1"/>
  <c r="N407" i="12" s="1"/>
  <c r="N408" i="12" s="1"/>
  <c r="N409" i="12" s="1"/>
  <c r="N410" i="12" s="1"/>
  <c r="N411" i="12" s="1"/>
  <c r="N412" i="12" s="1"/>
  <c r="N413" i="12" s="1"/>
  <c r="N414" i="12" s="1"/>
  <c r="N415" i="12" s="1"/>
  <c r="N369" i="12"/>
  <c r="N370" i="12" s="1"/>
  <c r="N371" i="12" s="1"/>
  <c r="N372" i="12" s="1"/>
  <c r="N373" i="12" s="1"/>
  <c r="N374" i="12" s="1"/>
  <c r="N375" i="12" s="1"/>
  <c r="N376" i="12" s="1"/>
  <c r="N377" i="12" s="1"/>
  <c r="N378" i="12" s="1"/>
  <c r="N379" i="12" s="1"/>
  <c r="N380" i="12" s="1"/>
  <c r="N381" i="12" s="1"/>
  <c r="N382" i="12" s="1"/>
  <c r="N383" i="12" s="1"/>
  <c r="N353" i="12"/>
  <c r="N354" i="12" s="1"/>
  <c r="N355" i="12" s="1"/>
  <c r="N356" i="12" s="1"/>
  <c r="N357" i="12" s="1"/>
  <c r="N358" i="12" s="1"/>
  <c r="N359" i="12" s="1"/>
  <c r="N360" i="12" s="1"/>
  <c r="N361" i="12" s="1"/>
  <c r="N362" i="12" s="1"/>
  <c r="N363" i="12" s="1"/>
  <c r="N364" i="12" s="1"/>
  <c r="N365" i="12" s="1"/>
  <c r="N366" i="12" s="1"/>
  <c r="N367" i="12" s="1"/>
  <c r="N337" i="12"/>
  <c r="N338" i="12" s="1"/>
  <c r="N339" i="12" s="1"/>
  <c r="N340" i="12" s="1"/>
  <c r="N341" i="12" s="1"/>
  <c r="N342" i="12" s="1"/>
  <c r="N343" i="12" s="1"/>
  <c r="N344" i="12" s="1"/>
  <c r="N345" i="12" s="1"/>
  <c r="N346" i="12" s="1"/>
  <c r="N347" i="12" s="1"/>
  <c r="N348" i="12" s="1"/>
  <c r="N349" i="12" s="1"/>
  <c r="N350" i="12" s="1"/>
  <c r="N351" i="12" s="1"/>
  <c r="N481" i="12"/>
  <c r="N482" i="12" s="1"/>
  <c r="N483" i="12" s="1"/>
  <c r="N484" i="12" s="1"/>
  <c r="N485" i="12" s="1"/>
  <c r="N486" i="12" s="1"/>
  <c r="N487" i="12" s="1"/>
  <c r="N488" i="12" s="1"/>
  <c r="N489" i="12" s="1"/>
  <c r="N490" i="12" s="1"/>
  <c r="N491" i="12" s="1"/>
  <c r="N492" i="12" s="1"/>
  <c r="N493" i="12" s="1"/>
  <c r="N494" i="12" s="1"/>
  <c r="N495" i="12" s="1"/>
  <c r="N465" i="12"/>
  <c r="N466" i="12" s="1"/>
  <c r="N467" i="12" s="1"/>
  <c r="N468" i="12" s="1"/>
  <c r="N469" i="12" s="1"/>
  <c r="N470" i="12" s="1"/>
  <c r="N471" i="12" s="1"/>
  <c r="N472" i="12" s="1"/>
  <c r="N473" i="12" s="1"/>
  <c r="N474" i="12" s="1"/>
  <c r="N475" i="12" s="1"/>
  <c r="N476" i="12" s="1"/>
  <c r="N477" i="12" s="1"/>
  <c r="N478" i="12" s="1"/>
  <c r="N449" i="12"/>
  <c r="N450" i="12" s="1"/>
  <c r="N451" i="12" s="1"/>
  <c r="N452" i="12" s="1"/>
  <c r="N453" i="12" s="1"/>
  <c r="N454" i="12" s="1"/>
  <c r="N455" i="12" s="1"/>
  <c r="N456" i="12" s="1"/>
  <c r="N457" i="12" s="1"/>
  <c r="N458" i="12" s="1"/>
  <c r="N459" i="12" s="1"/>
  <c r="N460" i="12" s="1"/>
  <c r="N461" i="12" s="1"/>
  <c r="N462" i="12" s="1"/>
  <c r="K449" i="12"/>
  <c r="K450" i="12" s="1"/>
  <c r="K451" i="12" s="1"/>
  <c r="K452" i="12" s="1"/>
  <c r="K453" i="12" s="1"/>
  <c r="K454" i="12" s="1"/>
  <c r="K455" i="12" s="1"/>
  <c r="K456" i="12" s="1"/>
  <c r="K457" i="12" s="1"/>
  <c r="K458" i="12" s="1"/>
  <c r="K459" i="12" s="1"/>
  <c r="K460" i="12" s="1"/>
  <c r="K461" i="12" s="1"/>
  <c r="K462" i="12" s="1"/>
  <c r="K433" i="12"/>
  <c r="K434" i="12" s="1"/>
  <c r="K435" i="12" s="1"/>
  <c r="K436" i="12" s="1"/>
  <c r="K437" i="12" s="1"/>
  <c r="K438" i="12" s="1"/>
  <c r="K439" i="12" s="1"/>
  <c r="K440" i="12" s="1"/>
  <c r="K441" i="12" s="1"/>
  <c r="K442" i="12" s="1"/>
  <c r="K443" i="12" s="1"/>
  <c r="K444" i="12" s="1"/>
  <c r="K445" i="12" s="1"/>
  <c r="K446" i="12" s="1"/>
  <c r="K321" i="12"/>
  <c r="K322" i="12" s="1"/>
  <c r="K323" i="12" s="1"/>
  <c r="K324" i="12" s="1"/>
  <c r="K325" i="12" s="1"/>
  <c r="K326" i="12" s="1"/>
  <c r="K327" i="12" s="1"/>
  <c r="K328" i="12" s="1"/>
  <c r="K329" i="12" s="1"/>
  <c r="K330" i="12" s="1"/>
  <c r="K331" i="12" s="1"/>
  <c r="K332" i="12" s="1"/>
  <c r="K333" i="12" s="1"/>
  <c r="K334" i="12" s="1"/>
  <c r="K305" i="12"/>
  <c r="K306" i="12" s="1"/>
  <c r="K307" i="12" s="1"/>
  <c r="K308" i="12" s="1"/>
  <c r="K309" i="12" s="1"/>
  <c r="K310" i="12" s="1"/>
  <c r="K311" i="12" s="1"/>
  <c r="K312" i="12" s="1"/>
  <c r="K313" i="12" s="1"/>
  <c r="K314" i="12" s="1"/>
  <c r="K315" i="12" s="1"/>
  <c r="K316" i="12" s="1"/>
  <c r="K317" i="12" s="1"/>
  <c r="K318" i="12" s="1"/>
  <c r="K289" i="12"/>
  <c r="K290" i="12" s="1"/>
  <c r="K291" i="12" s="1"/>
  <c r="K292" i="12" s="1"/>
  <c r="K293" i="12" s="1"/>
  <c r="K294" i="12" s="1"/>
  <c r="K295" i="12" s="1"/>
  <c r="K296" i="12" s="1"/>
  <c r="K297" i="12" s="1"/>
  <c r="K298" i="12" s="1"/>
  <c r="K299" i="12" s="1"/>
  <c r="K300" i="12" s="1"/>
  <c r="K301" i="12" s="1"/>
  <c r="K302" i="12" s="1"/>
  <c r="K273" i="12"/>
  <c r="K274" i="12" s="1"/>
  <c r="K275" i="12" s="1"/>
  <c r="K276" i="12" s="1"/>
  <c r="K277" i="12" s="1"/>
  <c r="K278" i="12" s="1"/>
  <c r="K279" i="12" s="1"/>
  <c r="K280" i="12" s="1"/>
  <c r="K281" i="12" s="1"/>
  <c r="K282" i="12" s="1"/>
  <c r="K283" i="12" s="1"/>
  <c r="K284" i="12" s="1"/>
  <c r="K285" i="12" s="1"/>
  <c r="K286" i="12" s="1"/>
  <c r="D448" i="12"/>
  <c r="D449" i="12" s="1"/>
  <c r="D450" i="12" s="1"/>
  <c r="D451" i="12" s="1"/>
  <c r="D452" i="12" s="1"/>
  <c r="D453" i="12" s="1"/>
  <c r="D454" i="12" s="1"/>
  <c r="D455" i="12" s="1"/>
  <c r="D456" i="12" s="1"/>
  <c r="D457" i="12" s="1"/>
  <c r="D458" i="12" s="1"/>
  <c r="D459" i="12" s="1"/>
  <c r="D460" i="12" s="1"/>
  <c r="D461" i="12" s="1"/>
  <c r="D462" i="12" s="1"/>
  <c r="D432" i="12"/>
  <c r="D433" i="12" s="1"/>
  <c r="D434" i="12" s="1"/>
  <c r="D435" i="12" s="1"/>
  <c r="D436" i="12" s="1"/>
  <c r="D437" i="12" s="1"/>
  <c r="D438" i="12" s="1"/>
  <c r="D439" i="12" s="1"/>
  <c r="D440" i="12" s="1"/>
  <c r="D441" i="12" s="1"/>
  <c r="D442" i="12" s="1"/>
  <c r="D443" i="12" s="1"/>
  <c r="D444" i="12" s="1"/>
  <c r="D445" i="12" s="1"/>
  <c r="D446" i="12" s="1"/>
  <c r="D320" i="12"/>
  <c r="D321" i="12" s="1"/>
  <c r="D322" i="12" s="1"/>
  <c r="D323" i="12" s="1"/>
  <c r="D324" i="12" s="1"/>
  <c r="D325" i="12" s="1"/>
  <c r="D326" i="12" s="1"/>
  <c r="D327" i="12" s="1"/>
  <c r="D328" i="12" s="1"/>
  <c r="D329" i="12" s="1"/>
  <c r="D330" i="12" s="1"/>
  <c r="D331" i="12" s="1"/>
  <c r="D332" i="12" s="1"/>
  <c r="D333" i="12" s="1"/>
  <c r="D334" i="12" s="1"/>
  <c r="D335" i="12" s="1"/>
  <c r="D304" i="12"/>
  <c r="D305" i="12" s="1"/>
  <c r="D306" i="12" s="1"/>
  <c r="D307" i="12" s="1"/>
  <c r="D308" i="12" s="1"/>
  <c r="D309" i="12" s="1"/>
  <c r="D310" i="12" s="1"/>
  <c r="D311" i="12" s="1"/>
  <c r="D312" i="12" s="1"/>
  <c r="D313" i="12" s="1"/>
  <c r="D314" i="12" s="1"/>
  <c r="D315" i="12" s="1"/>
  <c r="D316" i="12" s="1"/>
  <c r="D317" i="12" s="1"/>
  <c r="D318" i="12" s="1"/>
  <c r="D319" i="12" s="1"/>
  <c r="D288" i="12"/>
  <c r="D289" i="12" s="1"/>
  <c r="D290" i="12" s="1"/>
  <c r="D291" i="12" s="1"/>
  <c r="D292" i="12" s="1"/>
  <c r="D293" i="12" s="1"/>
  <c r="D294" i="12" s="1"/>
  <c r="D295" i="12" s="1"/>
  <c r="D296" i="12" s="1"/>
  <c r="D297" i="12" s="1"/>
  <c r="D298" i="12" s="1"/>
  <c r="D299" i="12" s="1"/>
  <c r="D300" i="12" s="1"/>
  <c r="D301" i="12" s="1"/>
  <c r="D302" i="12" s="1"/>
  <c r="D303" i="12" s="1"/>
  <c r="D272" i="12"/>
  <c r="D273" i="12" s="1"/>
  <c r="D274" i="12" s="1"/>
  <c r="D275" i="12" s="1"/>
  <c r="D276" i="12" s="1"/>
  <c r="D277" i="12" s="1"/>
  <c r="D278" i="12" s="1"/>
  <c r="D279" i="12" s="1"/>
  <c r="D280" i="12" s="1"/>
  <c r="D281" i="12" s="1"/>
  <c r="D282" i="12" s="1"/>
  <c r="D283" i="12" s="1"/>
  <c r="D284" i="12" s="1"/>
  <c r="D285" i="12" s="1"/>
  <c r="D286" i="12" s="1"/>
  <c r="D287" i="12" s="1"/>
  <c r="K241" i="12"/>
  <c r="K242" i="12" s="1"/>
  <c r="K243" i="12" s="1"/>
  <c r="K244" i="12" s="1"/>
  <c r="K245" i="12" s="1"/>
  <c r="K246" i="12" s="1"/>
  <c r="K247" i="12" s="1"/>
  <c r="K248" i="12" s="1"/>
  <c r="K249" i="12" s="1"/>
  <c r="K250" i="12" s="1"/>
  <c r="K251" i="12" s="1"/>
  <c r="K252" i="12" s="1"/>
  <c r="K253" i="12" s="1"/>
  <c r="K254" i="12" s="1"/>
  <c r="K257" i="12"/>
  <c r="K258" i="12" s="1"/>
  <c r="K259" i="12" s="1"/>
  <c r="K260" i="12" s="1"/>
  <c r="K261" i="12" s="1"/>
  <c r="K262" i="12" s="1"/>
  <c r="K263" i="12" s="1"/>
  <c r="K264" i="12" s="1"/>
  <c r="K265" i="12" s="1"/>
  <c r="K266" i="12" s="1"/>
  <c r="K267" i="12" s="1"/>
  <c r="K268" i="12" s="1"/>
  <c r="K269" i="12" s="1"/>
  <c r="K270" i="12" s="1"/>
  <c r="L257" i="12"/>
  <c r="L258" i="12" s="1"/>
  <c r="L259" i="12" s="1"/>
  <c r="L260" i="12" s="1"/>
  <c r="L261" i="12" s="1"/>
  <c r="L262" i="12" s="1"/>
  <c r="L263" i="12" s="1"/>
  <c r="L264" i="12" s="1"/>
  <c r="L265" i="12" s="1"/>
  <c r="L266" i="12" s="1"/>
  <c r="L267" i="12" s="1"/>
  <c r="L268" i="12" s="1"/>
  <c r="L269" i="12" s="1"/>
  <c r="L270" i="12" s="1"/>
  <c r="L271" i="12" s="1"/>
  <c r="D256" i="12"/>
  <c r="D257" i="12" s="1"/>
  <c r="D258" i="12" s="1"/>
  <c r="D259" i="12" s="1"/>
  <c r="D260" i="12" s="1"/>
  <c r="D261" i="12" s="1"/>
  <c r="D262" i="12" s="1"/>
  <c r="D263" i="12" s="1"/>
  <c r="D264" i="12" s="1"/>
  <c r="D265" i="12" s="1"/>
  <c r="D266" i="12" s="1"/>
  <c r="D267" i="12" s="1"/>
  <c r="D268" i="12" s="1"/>
  <c r="D269" i="12" s="1"/>
  <c r="D270" i="12" s="1"/>
  <c r="D271" i="12" s="1"/>
  <c r="D240" i="12"/>
  <c r="D241" i="12" s="1"/>
  <c r="D242" i="12" s="1"/>
  <c r="D243" i="12" s="1"/>
  <c r="D244" i="12" s="1"/>
  <c r="D245" i="12" s="1"/>
  <c r="D246" i="12" s="1"/>
  <c r="D247" i="12" s="1"/>
  <c r="D248" i="12" s="1"/>
  <c r="D249" i="12" s="1"/>
  <c r="D250" i="12" s="1"/>
  <c r="D251" i="12" s="1"/>
  <c r="D252" i="12" s="1"/>
  <c r="D253" i="12" s="1"/>
  <c r="D254" i="12" s="1"/>
  <c r="D255" i="12" s="1"/>
  <c r="J539" i="12" l="1"/>
  <c r="F539" i="12"/>
  <c r="J538" i="12"/>
  <c r="F538" i="12"/>
  <c r="J537" i="12"/>
  <c r="F537" i="12"/>
  <c r="J536" i="12"/>
  <c r="F536" i="12"/>
  <c r="J535" i="12"/>
  <c r="F535" i="12"/>
  <c r="J534" i="12"/>
  <c r="F534" i="12"/>
  <c r="J533" i="12"/>
  <c r="F533" i="12"/>
  <c r="J532" i="12"/>
  <c r="F532" i="12"/>
  <c r="J531" i="12"/>
  <c r="F531" i="12"/>
  <c r="J530" i="12"/>
  <c r="F530" i="12"/>
  <c r="J529" i="12"/>
  <c r="F529" i="12"/>
  <c r="J528" i="12"/>
  <c r="F528" i="12"/>
  <c r="J527" i="12"/>
  <c r="F527" i="12"/>
  <c r="J526" i="12"/>
  <c r="F526" i="12"/>
  <c r="J525" i="12"/>
  <c r="F525" i="12"/>
  <c r="J524" i="12"/>
  <c r="F524" i="12"/>
  <c r="J523" i="12"/>
  <c r="F523" i="12"/>
  <c r="J447" i="12"/>
  <c r="F447" i="12"/>
  <c r="J463" i="12"/>
  <c r="F463" i="12"/>
  <c r="J234" i="12"/>
  <c r="F234" i="12"/>
  <c r="J197" i="12"/>
  <c r="F197" i="12"/>
  <c r="J196" i="12"/>
  <c r="F196" i="12"/>
  <c r="J199" i="12"/>
  <c r="F199" i="12"/>
  <c r="J198" i="12"/>
  <c r="F198" i="12"/>
  <c r="J195" i="12"/>
  <c r="F195" i="12"/>
  <c r="J194" i="12"/>
  <c r="F194" i="12"/>
  <c r="J193" i="12"/>
  <c r="F193" i="12"/>
  <c r="J192" i="12"/>
  <c r="F192" i="12"/>
  <c r="J191" i="12"/>
  <c r="F191" i="12"/>
  <c r="J190" i="12"/>
  <c r="F190" i="12"/>
  <c r="J189" i="12"/>
  <c r="F189" i="12"/>
  <c r="J188" i="12"/>
  <c r="F188" i="12"/>
  <c r="J568" i="12"/>
  <c r="F568" i="12"/>
  <c r="J567" i="12"/>
  <c r="F567" i="12"/>
  <c r="J566" i="12"/>
  <c r="F566" i="12"/>
  <c r="J565" i="12"/>
  <c r="F565" i="12"/>
  <c r="J570" i="12"/>
  <c r="F570" i="12"/>
  <c r="J569" i="12"/>
  <c r="F569" i="12"/>
  <c r="J540" i="12"/>
  <c r="F540" i="12"/>
  <c r="J522" i="12"/>
  <c r="F522" i="12"/>
  <c r="J521" i="12"/>
  <c r="F521" i="12"/>
  <c r="J236" i="12"/>
  <c r="F236" i="12"/>
  <c r="J235" i="12"/>
  <c r="F235" i="12"/>
  <c r="J520" i="12"/>
  <c r="F520" i="12"/>
  <c r="J519" i="12"/>
  <c r="F519" i="12"/>
  <c r="J518" i="12"/>
  <c r="F518" i="12"/>
  <c r="J517" i="12"/>
  <c r="F517" i="12"/>
  <c r="J516" i="12"/>
  <c r="F516" i="12"/>
  <c r="J515" i="12"/>
  <c r="F515" i="12"/>
  <c r="J383" i="12"/>
  <c r="F383" i="12"/>
  <c r="J479" i="12"/>
  <c r="F479" i="12"/>
  <c r="J514" i="12"/>
  <c r="F514" i="12"/>
  <c r="J351" i="12"/>
  <c r="F351" i="12"/>
  <c r="J367" i="12"/>
  <c r="F367" i="12"/>
  <c r="J238" i="12"/>
  <c r="F238" i="12"/>
  <c r="J237" i="12"/>
  <c r="F237" i="12"/>
  <c r="J513" i="12"/>
  <c r="F513" i="12"/>
  <c r="J399" i="12"/>
  <c r="F399" i="12"/>
  <c r="J512" i="12"/>
  <c r="F512" i="12"/>
  <c r="J415" i="12"/>
  <c r="F415" i="12"/>
  <c r="J431" i="12"/>
  <c r="F431" i="12"/>
  <c r="J511" i="12"/>
  <c r="F511" i="12"/>
  <c r="J552" i="12"/>
  <c r="F552" i="12"/>
  <c r="J551" i="12"/>
  <c r="F551" i="12"/>
  <c r="J550" i="12"/>
  <c r="F550" i="12"/>
  <c r="J549" i="12"/>
  <c r="F549" i="12"/>
  <c r="J548" i="12"/>
  <c r="F548" i="12"/>
  <c r="J547" i="12"/>
  <c r="F547" i="12"/>
  <c r="J546" i="12"/>
  <c r="F546" i="12"/>
  <c r="J545" i="12"/>
  <c r="F545" i="12"/>
  <c r="J544" i="12"/>
  <c r="F544" i="12"/>
  <c r="J543" i="12"/>
  <c r="F543" i="12"/>
  <c r="J542" i="12"/>
  <c r="F542" i="12"/>
  <c r="J541" i="12"/>
  <c r="F541" i="12"/>
  <c r="J558" i="12"/>
  <c r="F558" i="12"/>
  <c r="J557" i="12"/>
  <c r="F557" i="12"/>
  <c r="J556" i="12"/>
  <c r="F556" i="12"/>
  <c r="J555" i="12"/>
  <c r="F555" i="12"/>
  <c r="J554" i="12"/>
  <c r="F554" i="12"/>
  <c r="J553" i="12"/>
  <c r="F553" i="12"/>
  <c r="J561" i="12"/>
  <c r="F561" i="12"/>
  <c r="J560" i="12"/>
  <c r="F560" i="12"/>
  <c r="J559" i="12"/>
  <c r="F559" i="12"/>
  <c r="D496" i="12"/>
  <c r="J563" i="12"/>
  <c r="F563" i="12"/>
  <c r="J562" i="12"/>
  <c r="F562" i="12"/>
  <c r="J178" i="12"/>
  <c r="F178" i="12"/>
  <c r="J153" i="12"/>
  <c r="F153" i="12"/>
  <c r="J152" i="12"/>
  <c r="F152" i="12"/>
  <c r="J154" i="12"/>
  <c r="F154" i="12"/>
  <c r="J155" i="12"/>
  <c r="F155" i="12"/>
  <c r="J572" i="12"/>
  <c r="F572" i="12"/>
  <c r="J571" i="12"/>
  <c r="F571" i="12"/>
  <c r="J564" i="12"/>
  <c r="F564" i="12"/>
  <c r="D9" i="12" l="1"/>
  <c r="K497" i="12"/>
  <c r="K498" i="12" s="1"/>
  <c r="K499" i="12" s="1"/>
  <c r="K500" i="12" s="1"/>
  <c r="K501" i="12" s="1"/>
  <c r="K502" i="12" s="1"/>
  <c r="K503" i="12" s="1"/>
  <c r="K504" i="12" s="1"/>
  <c r="K505" i="12" s="1"/>
  <c r="K506" i="12" s="1"/>
  <c r="K507" i="12" s="1"/>
  <c r="K508" i="12" s="1"/>
  <c r="K509" i="12" s="1"/>
  <c r="K510" i="12" s="1"/>
  <c r="K417" i="12"/>
  <c r="K418" i="12" s="1"/>
  <c r="K419" i="12" s="1"/>
  <c r="K420" i="12" s="1"/>
  <c r="K421" i="12" s="1"/>
  <c r="K422" i="12" s="1"/>
  <c r="K423" i="12" s="1"/>
  <c r="K424" i="12" s="1"/>
  <c r="K425" i="12" s="1"/>
  <c r="K426" i="12" s="1"/>
  <c r="K427" i="12" s="1"/>
  <c r="K428" i="12" s="1"/>
  <c r="K429" i="12" s="1"/>
  <c r="K430" i="12" s="1"/>
  <c r="K385" i="12"/>
  <c r="K386" i="12" s="1"/>
  <c r="K387" i="12" s="1"/>
  <c r="K388" i="12" s="1"/>
  <c r="K389" i="12" s="1"/>
  <c r="K390" i="12" s="1"/>
  <c r="K391" i="12" s="1"/>
  <c r="K392" i="12" s="1"/>
  <c r="K393" i="12" s="1"/>
  <c r="K394" i="12" s="1"/>
  <c r="K395" i="12" s="1"/>
  <c r="K396" i="12" s="1"/>
  <c r="K397" i="12" s="1"/>
  <c r="K398" i="12" s="1"/>
  <c r="K401" i="12"/>
  <c r="K402" i="12" s="1"/>
  <c r="K403" i="12" s="1"/>
  <c r="K404" i="12" s="1"/>
  <c r="K405" i="12" s="1"/>
  <c r="K406" i="12" s="1"/>
  <c r="K407" i="12" s="1"/>
  <c r="K408" i="12" s="1"/>
  <c r="K409" i="12" s="1"/>
  <c r="K410" i="12" s="1"/>
  <c r="K411" i="12" s="1"/>
  <c r="K412" i="12" s="1"/>
  <c r="K413" i="12" s="1"/>
  <c r="K414" i="12" s="1"/>
  <c r="K369" i="12"/>
  <c r="K370" i="12" s="1"/>
  <c r="K371" i="12" s="1"/>
  <c r="K372" i="12" s="1"/>
  <c r="K373" i="12" s="1"/>
  <c r="K374" i="12" s="1"/>
  <c r="K375" i="12" s="1"/>
  <c r="K376" i="12" s="1"/>
  <c r="K377" i="12" s="1"/>
  <c r="K378" i="12" s="1"/>
  <c r="K379" i="12" s="1"/>
  <c r="K380" i="12" s="1"/>
  <c r="K381" i="12" s="1"/>
  <c r="K382" i="12" s="1"/>
  <c r="K353" i="12"/>
  <c r="K354" i="12" s="1"/>
  <c r="K355" i="12" s="1"/>
  <c r="K356" i="12" s="1"/>
  <c r="K357" i="12" s="1"/>
  <c r="K358" i="12" s="1"/>
  <c r="K359" i="12" s="1"/>
  <c r="K360" i="12" s="1"/>
  <c r="K361" i="12" s="1"/>
  <c r="K362" i="12" s="1"/>
  <c r="K363" i="12" s="1"/>
  <c r="K364" i="12" s="1"/>
  <c r="K365" i="12" s="1"/>
  <c r="K366" i="12" s="1"/>
  <c r="K337" i="12"/>
  <c r="K338" i="12" s="1"/>
  <c r="K339" i="12" s="1"/>
  <c r="K340" i="12" s="1"/>
  <c r="K341" i="12" s="1"/>
  <c r="K342" i="12" s="1"/>
  <c r="K343" i="12" s="1"/>
  <c r="K344" i="12" s="1"/>
  <c r="K345" i="12" s="1"/>
  <c r="K346" i="12" s="1"/>
  <c r="K347" i="12" s="1"/>
  <c r="K348" i="12" s="1"/>
  <c r="K349" i="12" s="1"/>
  <c r="K350" i="12" s="1"/>
  <c r="J510" i="12"/>
  <c r="J509" i="12"/>
  <c r="J508" i="12"/>
  <c r="J507" i="12"/>
  <c r="J506" i="12"/>
  <c r="J505" i="12"/>
  <c r="J504" i="12"/>
  <c r="J503" i="12"/>
  <c r="J502" i="12"/>
  <c r="J501" i="12"/>
  <c r="J500" i="12"/>
  <c r="J499" i="12"/>
  <c r="J498" i="12"/>
  <c r="J497" i="12"/>
  <c r="J496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F510" i="12"/>
  <c r="F509" i="12"/>
  <c r="F508" i="12"/>
  <c r="F507" i="12"/>
  <c r="F506" i="12"/>
  <c r="F505" i="12"/>
  <c r="F504" i="12"/>
  <c r="F503" i="12"/>
  <c r="F502" i="12"/>
  <c r="F501" i="12"/>
  <c r="F500" i="12"/>
  <c r="F499" i="12"/>
  <c r="F498" i="12"/>
  <c r="F497" i="12"/>
  <c r="F496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D497" i="12"/>
  <c r="D498" i="12" s="1"/>
  <c r="D499" i="12" s="1"/>
  <c r="D500" i="12" s="1"/>
  <c r="D501" i="12" s="1"/>
  <c r="D502" i="12" s="1"/>
  <c r="D503" i="12" s="1"/>
  <c r="D504" i="12" s="1"/>
  <c r="D505" i="12" s="1"/>
  <c r="D506" i="12" s="1"/>
  <c r="D507" i="12" s="1"/>
  <c r="D508" i="12" s="1"/>
  <c r="D509" i="12" s="1"/>
  <c r="D510" i="12" s="1"/>
  <c r="D511" i="12" s="1"/>
  <c r="D416" i="12"/>
  <c r="D417" i="12" s="1"/>
  <c r="D418" i="12" s="1"/>
  <c r="D419" i="12" s="1"/>
  <c r="D420" i="12" s="1"/>
  <c r="D421" i="12" s="1"/>
  <c r="D422" i="12" s="1"/>
  <c r="D423" i="12" s="1"/>
  <c r="D424" i="12" s="1"/>
  <c r="D425" i="12" s="1"/>
  <c r="D426" i="12" s="1"/>
  <c r="D427" i="12" s="1"/>
  <c r="D428" i="12" s="1"/>
  <c r="D429" i="12" s="1"/>
  <c r="D430" i="12" s="1"/>
  <c r="D431" i="12" s="1"/>
  <c r="D384" i="12"/>
  <c r="D385" i="12" s="1"/>
  <c r="D386" i="12" s="1"/>
  <c r="D387" i="12" s="1"/>
  <c r="D388" i="12" s="1"/>
  <c r="D389" i="12" s="1"/>
  <c r="D390" i="12" s="1"/>
  <c r="D391" i="12" s="1"/>
  <c r="D392" i="12" s="1"/>
  <c r="D393" i="12" s="1"/>
  <c r="D394" i="12" s="1"/>
  <c r="D395" i="12" s="1"/>
  <c r="D396" i="12" s="1"/>
  <c r="D397" i="12" s="1"/>
  <c r="D398" i="12" s="1"/>
  <c r="D399" i="12" s="1"/>
  <c r="D400" i="12"/>
  <c r="D401" i="12" s="1"/>
  <c r="D402" i="12" s="1"/>
  <c r="D403" i="12" s="1"/>
  <c r="D404" i="12" s="1"/>
  <c r="D405" i="12" s="1"/>
  <c r="D406" i="12" s="1"/>
  <c r="D407" i="12" s="1"/>
  <c r="D408" i="12" s="1"/>
  <c r="D409" i="12" s="1"/>
  <c r="D410" i="12" s="1"/>
  <c r="D411" i="12" s="1"/>
  <c r="D412" i="12" s="1"/>
  <c r="D413" i="12" s="1"/>
  <c r="D414" i="12" s="1"/>
  <c r="D415" i="12" s="1"/>
  <c r="D368" i="12"/>
  <c r="D369" i="12" s="1"/>
  <c r="D370" i="12" s="1"/>
  <c r="D371" i="12" s="1"/>
  <c r="D372" i="12" s="1"/>
  <c r="D373" i="12" s="1"/>
  <c r="D374" i="12" s="1"/>
  <c r="D375" i="12" s="1"/>
  <c r="D376" i="12" s="1"/>
  <c r="D377" i="12" s="1"/>
  <c r="D378" i="12" s="1"/>
  <c r="D379" i="12" s="1"/>
  <c r="D380" i="12" s="1"/>
  <c r="D381" i="12" s="1"/>
  <c r="D382" i="12" s="1"/>
  <c r="D383" i="12" s="1"/>
  <c r="D352" i="12"/>
  <c r="D353" i="12" s="1"/>
  <c r="D354" i="12" s="1"/>
  <c r="D355" i="12" s="1"/>
  <c r="D356" i="12" s="1"/>
  <c r="D357" i="12" s="1"/>
  <c r="D358" i="12" s="1"/>
  <c r="D359" i="12" s="1"/>
  <c r="D360" i="12" s="1"/>
  <c r="D361" i="12" s="1"/>
  <c r="D362" i="12" s="1"/>
  <c r="D363" i="12" s="1"/>
  <c r="D364" i="12" s="1"/>
  <c r="D365" i="12" s="1"/>
  <c r="D366" i="12" s="1"/>
  <c r="D367" i="12" s="1"/>
  <c r="D336" i="12"/>
  <c r="D337" i="12" s="1"/>
  <c r="D338" i="12" s="1"/>
  <c r="D339" i="12" s="1"/>
  <c r="D340" i="12" s="1"/>
  <c r="D341" i="12" s="1"/>
  <c r="D342" i="12" s="1"/>
  <c r="D343" i="12" s="1"/>
  <c r="D344" i="12" s="1"/>
  <c r="D345" i="12" s="1"/>
  <c r="D346" i="12" s="1"/>
  <c r="D347" i="12" s="1"/>
  <c r="D348" i="12" s="1"/>
  <c r="D349" i="12" s="1"/>
  <c r="D350" i="12" s="1"/>
  <c r="D351" i="12" s="1"/>
  <c r="K399" i="12" l="1"/>
  <c r="K415" i="12"/>
  <c r="K431" i="12"/>
  <c r="K383" i="12"/>
  <c r="K367" i="12"/>
  <c r="K351" i="12"/>
  <c r="K511" i="12"/>
  <c r="J631" i="12"/>
  <c r="J59" i="12" l="1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58" i="12"/>
  <c r="J57" i="12"/>
  <c r="N8" i="12" l="1"/>
  <c r="M6" i="12"/>
  <c r="F95" i="12"/>
  <c r="F96" i="12"/>
  <c r="F97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72" i="12"/>
  <c r="F173" i="12"/>
  <c r="F174" i="12"/>
  <c r="F176" i="12"/>
  <c r="F175" i="12"/>
  <c r="F156" i="12"/>
  <c r="F158" i="12"/>
  <c r="F157" i="12"/>
  <c r="F160" i="12"/>
  <c r="F159" i="12"/>
  <c r="F162" i="12"/>
  <c r="F161" i="12"/>
  <c r="F164" i="12"/>
  <c r="F163" i="12"/>
  <c r="F166" i="12"/>
  <c r="F165" i="12"/>
  <c r="F168" i="12"/>
  <c r="F167" i="12"/>
  <c r="F169" i="12"/>
  <c r="F171" i="12"/>
  <c r="F170" i="12"/>
  <c r="F186" i="12"/>
  <c r="F187" i="12"/>
  <c r="F200" i="12"/>
  <c r="F201" i="12"/>
  <c r="F202" i="12"/>
  <c r="F180" i="12"/>
  <c r="F179" i="12"/>
  <c r="F185" i="12"/>
  <c r="F203" i="12"/>
  <c r="F204" i="12"/>
  <c r="F182" i="12"/>
  <c r="F181" i="12"/>
  <c r="F183" i="12"/>
  <c r="F18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177" i="12"/>
  <c r="F239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591" i="12"/>
  <c r="F608" i="12"/>
  <c r="F625" i="12"/>
  <c r="F255" i="12"/>
  <c r="F271" i="12"/>
  <c r="F287" i="12"/>
  <c r="F303" i="12"/>
  <c r="F319" i="12"/>
  <c r="F335" i="12"/>
  <c r="F495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31" i="12"/>
  <c r="F32" i="12"/>
  <c r="F33" i="12"/>
  <c r="F34" i="12"/>
  <c r="F35" i="12"/>
  <c r="F36" i="12"/>
  <c r="F37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13" i="12"/>
  <c r="J156" i="12" l="1"/>
  <c r="B54" i="8" l="1"/>
  <c r="J13" i="12"/>
  <c r="B56" i="8"/>
  <c r="B58" i="8" s="1"/>
  <c r="B49" i="8"/>
  <c r="B43" i="8"/>
  <c r="F56" i="8" l="1"/>
  <c r="J209" i="12" l="1"/>
  <c r="J210" i="12"/>
  <c r="J211" i="12"/>
  <c r="J212" i="12"/>
  <c r="J213" i="12"/>
  <c r="J240" i="12"/>
  <c r="J475" i="12" l="1"/>
  <c r="J476" i="12"/>
  <c r="J477" i="12"/>
  <c r="J478" i="12"/>
  <c r="J480" i="12"/>
  <c r="J481" i="12"/>
  <c r="J107" i="12" l="1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01" i="12"/>
  <c r="J102" i="12"/>
  <c r="J103" i="12"/>
  <c r="J104" i="12"/>
  <c r="J105" i="12"/>
  <c r="J106" i="12"/>
  <c r="K768" i="12" l="1"/>
  <c r="J136" i="12"/>
  <c r="J491" i="12"/>
  <c r="J492" i="12"/>
  <c r="J485" i="12"/>
  <c r="J484" i="12"/>
  <c r="J220" i="12"/>
  <c r="J206" i="12" l="1"/>
  <c r="J208" i="12"/>
  <c r="J487" i="12"/>
  <c r="J488" i="12"/>
  <c r="J489" i="12"/>
  <c r="J207" i="12"/>
  <c r="J483" i="12"/>
  <c r="J493" i="12"/>
  <c r="J221" i="12"/>
  <c r="J482" i="12"/>
  <c r="J486" i="12"/>
  <c r="J490" i="12"/>
  <c r="J494" i="12"/>
  <c r="K495" i="12" s="1"/>
  <c r="J217" i="12"/>
  <c r="J303" i="12"/>
  <c r="J173" i="12"/>
  <c r="J319" i="12"/>
  <c r="J214" i="12"/>
  <c r="J218" i="12"/>
  <c r="J224" i="12"/>
  <c r="J287" i="12"/>
  <c r="J271" i="12"/>
  <c r="J335" i="12"/>
  <c r="J223" i="12"/>
  <c r="J215" i="12"/>
  <c r="J219" i="12"/>
  <c r="J225" i="12"/>
  <c r="J255" i="12"/>
  <c r="J172" i="12"/>
  <c r="J216" i="12"/>
  <c r="J222" i="12"/>
  <c r="J495" i="12"/>
  <c r="J52" i="12"/>
  <c r="J51" i="12"/>
  <c r="J231" i="12"/>
  <c r="J245" i="12"/>
  <c r="J233" i="12"/>
  <c r="J574" i="12"/>
  <c r="J232" i="12"/>
  <c r="J229" i="12"/>
  <c r="J573" i="12"/>
  <c r="J228" i="12"/>
  <c r="J239" i="12"/>
  <c r="J227" i="12"/>
  <c r="J177" i="12"/>
  <c r="J230" i="12"/>
  <c r="K913" i="12" l="1"/>
  <c r="K922" i="12"/>
  <c r="K886" i="12"/>
  <c r="K931" i="12"/>
  <c r="K940" i="12"/>
  <c r="K904" i="12"/>
  <c r="K895" i="12"/>
  <c r="J327" i="12"/>
  <c r="J306" i="12"/>
  <c r="J297" i="12"/>
  <c r="J284" i="12"/>
  <c r="J272" i="12"/>
  <c r="J267" i="12"/>
  <c r="J254" i="12"/>
  <c r="K255" i="12" s="1"/>
  <c r="J474" i="12"/>
  <c r="J470" i="12"/>
  <c r="J466" i="12"/>
  <c r="J461" i="12"/>
  <c r="J457" i="12"/>
  <c r="J453" i="12"/>
  <c r="J444" i="12"/>
  <c r="J440" i="12"/>
  <c r="J436" i="12"/>
  <c r="J432" i="12"/>
  <c r="J331" i="12"/>
  <c r="J323" i="12"/>
  <c r="J310" i="12"/>
  <c r="J293" i="12"/>
  <c r="J280" i="12"/>
  <c r="J263" i="12"/>
  <c r="J246" i="12"/>
  <c r="J473" i="12"/>
  <c r="J469" i="12"/>
  <c r="J465" i="12"/>
  <c r="J460" i="12"/>
  <c r="J456" i="12"/>
  <c r="J452" i="12"/>
  <c r="J448" i="12"/>
  <c r="J443" i="12"/>
  <c r="J439" i="12"/>
  <c r="J435" i="12"/>
  <c r="J334" i="12"/>
  <c r="J330" i="12"/>
  <c r="J326" i="12"/>
  <c r="J322" i="12"/>
  <c r="J317" i="12"/>
  <c r="J313" i="12"/>
  <c r="J309" i="12"/>
  <c r="J305" i="12"/>
  <c r="J300" i="12"/>
  <c r="J296" i="12"/>
  <c r="J292" i="12"/>
  <c r="J288" i="12"/>
  <c r="J283" i="12"/>
  <c r="J279" i="12"/>
  <c r="J275" i="12"/>
  <c r="J270" i="12"/>
  <c r="J266" i="12"/>
  <c r="J262" i="12"/>
  <c r="J258" i="12"/>
  <c r="J253" i="12"/>
  <c r="J249" i="12"/>
  <c r="J242" i="12"/>
  <c r="J442" i="12"/>
  <c r="J329" i="12"/>
  <c r="J321" i="12"/>
  <c r="J312" i="12"/>
  <c r="J304" i="12"/>
  <c r="J295" i="12"/>
  <c r="J282" i="12"/>
  <c r="J274" i="12"/>
  <c r="J261" i="12"/>
  <c r="J252" i="12"/>
  <c r="J451" i="12"/>
  <c r="J333" i="12"/>
  <c r="J316" i="12"/>
  <c r="J299" i="12"/>
  <c r="J286" i="12"/>
  <c r="J278" i="12"/>
  <c r="J269" i="12"/>
  <c r="J257" i="12"/>
  <c r="J248" i="12"/>
  <c r="J241" i="12"/>
  <c r="J472" i="12"/>
  <c r="J468" i="12"/>
  <c r="J464" i="12"/>
  <c r="J459" i="12"/>
  <c r="J455" i="12"/>
  <c r="J446" i="12"/>
  <c r="J438" i="12"/>
  <c r="J434" i="12"/>
  <c r="J325" i="12"/>
  <c r="J308" i="12"/>
  <c r="J291" i="12"/>
  <c r="J265" i="12"/>
  <c r="J471" i="12"/>
  <c r="J467" i="12"/>
  <c r="J462" i="12"/>
  <c r="J458" i="12"/>
  <c r="J454" i="12"/>
  <c r="J450" i="12"/>
  <c r="J445" i="12"/>
  <c r="J441" i="12"/>
  <c r="J437" i="12"/>
  <c r="J433" i="12"/>
  <c r="J332" i="12"/>
  <c r="J328" i="12"/>
  <c r="J324" i="12"/>
  <c r="J320" i="12"/>
  <c r="J315" i="12"/>
  <c r="J311" i="12"/>
  <c r="J307" i="12"/>
  <c r="J302" i="12"/>
  <c r="J298" i="12"/>
  <c r="J294" i="12"/>
  <c r="J290" i="12"/>
  <c r="J285" i="12"/>
  <c r="J281" i="12"/>
  <c r="J277" i="12"/>
  <c r="J273" i="12"/>
  <c r="J268" i="12"/>
  <c r="J264" i="12"/>
  <c r="J260" i="12"/>
  <c r="J256" i="12"/>
  <c r="J251" i="12"/>
  <c r="J247" i="12"/>
  <c r="J243" i="12"/>
  <c r="J244" i="12"/>
  <c r="J449" i="12"/>
  <c r="J318" i="12"/>
  <c r="J314" i="12"/>
  <c r="J301" i="12"/>
  <c r="J289" i="12"/>
  <c r="J276" i="12"/>
  <c r="J259" i="12"/>
  <c r="J250" i="12"/>
  <c r="J48" i="12"/>
  <c r="J95" i="12"/>
  <c r="J55" i="12"/>
  <c r="J96" i="12"/>
  <c r="J99" i="12"/>
  <c r="J100" i="12"/>
  <c r="J49" i="12"/>
  <c r="J50" i="12"/>
  <c r="J53" i="12"/>
  <c r="J97" i="12"/>
  <c r="J54" i="12"/>
  <c r="J98" i="12"/>
  <c r="J22" i="12"/>
  <c r="J43" i="12"/>
  <c r="J23" i="12"/>
  <c r="J16" i="12"/>
  <c r="J30" i="12"/>
  <c r="J41" i="12"/>
  <c r="J141" i="12"/>
  <c r="J174" i="12"/>
  <c r="J169" i="12"/>
  <c r="J185" i="12"/>
  <c r="J589" i="12"/>
  <c r="J615" i="12"/>
  <c r="J17" i="12"/>
  <c r="J26" i="12"/>
  <c r="J32" i="12"/>
  <c r="J37" i="12"/>
  <c r="J42" i="12"/>
  <c r="J137" i="12"/>
  <c r="J142" i="12"/>
  <c r="J148" i="12"/>
  <c r="J176" i="12"/>
  <c r="J160" i="12"/>
  <c r="J166" i="12"/>
  <c r="J171" i="12"/>
  <c r="J201" i="12"/>
  <c r="J204" i="12"/>
  <c r="J205" i="12"/>
  <c r="J580" i="12"/>
  <c r="J585" i="12"/>
  <c r="J590" i="12"/>
  <c r="J597" i="12"/>
  <c r="J603" i="12"/>
  <c r="J617" i="12"/>
  <c r="J623" i="12"/>
  <c r="J638" i="12"/>
  <c r="J27" i="12"/>
  <c r="J143" i="12"/>
  <c r="J159" i="12"/>
  <c r="J202" i="12"/>
  <c r="J575" i="12"/>
  <c r="J592" i="12"/>
  <c r="J604" i="12"/>
  <c r="J611" i="12"/>
  <c r="J618" i="12"/>
  <c r="J624" i="12"/>
  <c r="J639" i="12"/>
  <c r="J14" i="12"/>
  <c r="J18" i="12"/>
  <c r="J28" i="12"/>
  <c r="J33" i="12"/>
  <c r="J38" i="12"/>
  <c r="J44" i="12"/>
  <c r="J138" i="12"/>
  <c r="J144" i="12"/>
  <c r="J149" i="12"/>
  <c r="J175" i="12"/>
  <c r="J162" i="12"/>
  <c r="J165" i="12"/>
  <c r="J170" i="12"/>
  <c r="J180" i="12"/>
  <c r="J182" i="12"/>
  <c r="J226" i="12"/>
  <c r="J576" i="12"/>
  <c r="J581" i="12"/>
  <c r="J586" i="12"/>
  <c r="J593" i="12"/>
  <c r="J598" i="12"/>
  <c r="J605" i="12"/>
  <c r="J612" i="12"/>
  <c r="J626" i="12"/>
  <c r="J632" i="12"/>
  <c r="J39" i="12"/>
  <c r="J599" i="12"/>
  <c r="J613" i="12"/>
  <c r="J635" i="12"/>
  <c r="J139" i="12"/>
  <c r="J186" i="12"/>
  <c r="J587" i="12"/>
  <c r="J619" i="12"/>
  <c r="J627" i="12"/>
  <c r="J640" i="12"/>
  <c r="J19" i="12"/>
  <c r="J29" i="12"/>
  <c r="J40" i="12"/>
  <c r="J45" i="12"/>
  <c r="J56" i="12"/>
  <c r="J140" i="12"/>
  <c r="J145" i="12"/>
  <c r="J150" i="12"/>
  <c r="J158" i="12"/>
  <c r="J161" i="12"/>
  <c r="J168" i="12"/>
  <c r="J187" i="12"/>
  <c r="J179" i="12"/>
  <c r="J181" i="12"/>
  <c r="J577" i="12"/>
  <c r="J582" i="12"/>
  <c r="J588" i="12"/>
  <c r="J594" i="12"/>
  <c r="J600" i="12"/>
  <c r="J606" i="12"/>
  <c r="J614" i="12"/>
  <c r="J620" i="12"/>
  <c r="J633" i="12"/>
  <c r="J642" i="12"/>
  <c r="J24" i="12"/>
  <c r="J34" i="12"/>
  <c r="J15" i="12"/>
  <c r="J20" i="12"/>
  <c r="J35" i="12"/>
  <c r="J151" i="12"/>
  <c r="J167" i="12"/>
  <c r="J183" i="12"/>
  <c r="J583" i="12"/>
  <c r="J601" i="12"/>
  <c r="J607" i="12"/>
  <c r="J621" i="12"/>
  <c r="J628" i="12"/>
  <c r="J634" i="12"/>
  <c r="J643" i="12"/>
  <c r="J25" i="12"/>
  <c r="J164" i="12"/>
  <c r="J584" i="12"/>
  <c r="J629" i="12"/>
  <c r="J608" i="12"/>
  <c r="K675" i="12"/>
  <c r="J645" i="12"/>
  <c r="J641" i="12"/>
  <c r="J637" i="12"/>
  <c r="J625" i="12"/>
  <c r="J591" i="12"/>
  <c r="J36" i="12"/>
  <c r="J46" i="12"/>
  <c r="J146" i="12"/>
  <c r="J157" i="12"/>
  <c r="J200" i="12"/>
  <c r="J184" i="12"/>
  <c r="J578" i="12"/>
  <c r="J595" i="12"/>
  <c r="J609" i="12"/>
  <c r="J622" i="12"/>
  <c r="J21" i="12"/>
  <c r="J31" i="12"/>
  <c r="J47" i="12"/>
  <c r="J147" i="12"/>
  <c r="J163" i="12"/>
  <c r="J203" i="12"/>
  <c r="J579" i="12"/>
  <c r="J596" i="12"/>
  <c r="J602" i="12"/>
  <c r="J610" i="12"/>
  <c r="J616" i="12"/>
  <c r="J630" i="12"/>
  <c r="J636" i="12"/>
  <c r="J644" i="12"/>
  <c r="K726" i="12" l="1"/>
  <c r="K735" i="12"/>
  <c r="K271" i="12"/>
  <c r="K705" i="12"/>
  <c r="K744" i="12"/>
  <c r="K303" i="12"/>
  <c r="K335" i="12"/>
  <c r="K319" i="12"/>
  <c r="K287" i="12"/>
  <c r="K786" i="12"/>
  <c r="K608" i="12"/>
  <c r="K777" i="12"/>
  <c r="K49" i="12"/>
  <c r="K591" i="12"/>
  <c r="K625" i="12"/>
  <c r="C58" i="8"/>
  <c r="C57" i="8"/>
  <c r="C56" i="8"/>
  <c r="B48" i="8"/>
  <c r="B46" i="8"/>
  <c r="B42" i="8"/>
  <c r="B4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</author>
    <author>nath</author>
  </authors>
  <commentList>
    <comment ref="D57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En 4Q : flick
Voir la valeur en 1694</t>
        </r>
      </text>
    </comment>
    <comment ref="D60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En 4Q : flick
Voir la valeur en 1698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33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SAPHIR : 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34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SAPHIR : 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4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Signé
SAPHIR : Uniquement en profil PRODUCTEUR</t>
        </r>
      </text>
    </comment>
    <comment ref="D643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Signé
SAPHIR : Uniquement en profil PRODUCTEUR</t>
        </r>
      </text>
    </comment>
    <comment ref="D65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Voir 1216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5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En 4Q : flick
Voir la valeur en 1703</t>
        </r>
      </text>
    </comment>
    <comment ref="D66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</text>
    </comment>
    <comment ref="D664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5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6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8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9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0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2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3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4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46" authorId="0" shapeId="0" xr:uid="{00000000-0006-0000-0100-000017000000}">
      <text>
        <r>
          <rPr>
            <b/>
            <sz val="9"/>
            <color indexed="81"/>
            <rFont val="Tahoma"/>
            <charset val="1"/>
          </rPr>
          <t>Uniquement en profil PRODUCTEUR
La présence de EAI indique le fonctionnement en mode PRODUCTEUR</t>
        </r>
      </text>
    </comment>
    <comment ref="D848" authorId="0" shapeId="0" xr:uid="{00000000-0006-0000-0100-000018000000}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850" authorId="0" shapeId="0" xr:uid="{00000000-0006-0000-0100-000019000000}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51" authorId="0" shapeId="0" xr:uid="{00000000-0006-0000-0100-00001A000000}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852" authorId="0" shapeId="0" xr:uid="{00000000-0006-0000-0100-00001B000000}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853" authorId="0" shapeId="0" xr:uid="{00000000-0006-0000-0100-00001C000000}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863" authorId="0" shapeId="0" xr:uid="{00000000-0006-0000-0100-00001D000000}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65" authorId="0" shapeId="0" xr:uid="{00000000-0006-0000-0100-00001E000000}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67" authorId="0" shapeId="0" xr:uid="{00000000-0006-0000-0100-00001F000000}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05" authorId="0" shapeId="0" xr:uid="{00000000-0006-0000-0100-000020000000}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914" authorId="0" shapeId="0" xr:uid="{00000000-0006-0000-0100-000021000000}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923" authorId="0" shapeId="0" xr:uid="{00000000-0006-0000-0100-000022000000}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941" authorId="0" shapeId="0" xr:uid="{00000000-0006-0000-0100-000023000000}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950" authorId="0" shapeId="0" xr:uid="{00000000-0006-0000-0100-000024000000}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</commentList>
</comments>
</file>

<file path=xl/sharedStrings.xml><?xml version="1.0" encoding="utf-8"?>
<sst xmlns="http://schemas.openxmlformats.org/spreadsheetml/2006/main" count="4899" uniqueCount="1312">
  <si>
    <t>OPTARIF</t>
  </si>
  <si>
    <t>B</t>
  </si>
  <si>
    <t>ISOUSC</t>
  </si>
  <si>
    <t>BASE</t>
  </si>
  <si>
    <t>HCHC</t>
  </si>
  <si>
    <t>HCHP</t>
  </si>
  <si>
    <t>EJPHN</t>
  </si>
  <si>
    <t>EJPHPM</t>
  </si>
  <si>
    <t>BBRHCJB</t>
  </si>
  <si>
    <t>BBRHPJB</t>
  </si>
  <si>
    <t>BBRHCJW</t>
  </si>
  <si>
    <t>BBRHPJW</t>
  </si>
  <si>
    <t>BBRHCJR</t>
  </si>
  <si>
    <t>BBRHPJR</t>
  </si>
  <si>
    <t>PTEC</t>
  </si>
  <si>
    <t>DEMAIN</t>
  </si>
  <si>
    <t>PEJP</t>
  </si>
  <si>
    <t>IINST</t>
  </si>
  <si>
    <t>IINST1</t>
  </si>
  <si>
    <t>IINST2</t>
  </si>
  <si>
    <t>IINST3</t>
  </si>
  <si>
    <t>IMAX</t>
  </si>
  <si>
    <t>IMAX1</t>
  </si>
  <si>
    <t>IMAX2</t>
  </si>
  <si>
    <t>IMAX3</t>
  </si>
  <si>
    <t>PMAX</t>
  </si>
  <si>
    <t>PAPP</t>
  </si>
  <si>
    <t>HHPHC</t>
  </si>
  <si>
    <t>PPOT</t>
  </si>
  <si>
    <t>ADPS</t>
  </si>
  <si>
    <t>GAZ</t>
  </si>
  <si>
    <t>AUTRE</t>
  </si>
  <si>
    <t>ADIR1</t>
  </si>
  <si>
    <t>ADIR2</t>
  </si>
  <si>
    <t>ADIR3</t>
  </si>
  <si>
    <t>CONTRAT</t>
  </si>
  <si>
    <t>PTCOUR</t>
  </si>
  <si>
    <t>CAFp</t>
  </si>
  <si>
    <t>EApP</t>
  </si>
  <si>
    <t>EApPM</t>
  </si>
  <si>
    <t>EApHCE</t>
  </si>
  <si>
    <t>EApHCH</t>
  </si>
  <si>
    <t>EApHH</t>
  </si>
  <si>
    <t>EApHCD</t>
  </si>
  <si>
    <t>EApHD</t>
  </si>
  <si>
    <t>EApJA</t>
  </si>
  <si>
    <t>EApHPE</t>
  </si>
  <si>
    <t>EApHPH</t>
  </si>
  <si>
    <t>EApHPD</t>
  </si>
  <si>
    <t>EApHM</t>
  </si>
  <si>
    <t>EApDSM</t>
  </si>
  <si>
    <t>EApSCM</t>
  </si>
  <si>
    <t>ERPpP</t>
  </si>
  <si>
    <t>ERPpPM</t>
  </si>
  <si>
    <t>ERPpHCE</t>
  </si>
  <si>
    <t>ERPpHCH</t>
  </si>
  <si>
    <t>ERPpHH</t>
  </si>
  <si>
    <t>ERPpHCD</t>
  </si>
  <si>
    <t>ERPpHD</t>
  </si>
  <si>
    <t>ERPpJA</t>
  </si>
  <si>
    <t>ERPpHPE</t>
  </si>
  <si>
    <t>ERPpHPH</t>
  </si>
  <si>
    <t>ERPpHPD</t>
  </si>
  <si>
    <t>ERPpHM</t>
  </si>
  <si>
    <t>ERPpDSM</t>
  </si>
  <si>
    <t>ERPpSCM</t>
  </si>
  <si>
    <t>ERNpP</t>
  </si>
  <si>
    <t>ERNpPM</t>
  </si>
  <si>
    <t>ERNpHCE</t>
  </si>
  <si>
    <t>ERNpHCH</t>
  </si>
  <si>
    <t>ERNpHH</t>
  </si>
  <si>
    <t>ERNpHCD</t>
  </si>
  <si>
    <t>ERNpHD</t>
  </si>
  <si>
    <t>ERNpJA</t>
  </si>
  <si>
    <t>ERNpHPE</t>
  </si>
  <si>
    <t>ERNpHPH</t>
  </si>
  <si>
    <t>ERNpHPD</t>
  </si>
  <si>
    <t>ERNpHM</t>
  </si>
  <si>
    <t>ERNpDSM</t>
  </si>
  <si>
    <t>ERNpSCM</t>
  </si>
  <si>
    <t>KDC</t>
  </si>
  <si>
    <t>KDCD</t>
  </si>
  <si>
    <t>PSP</t>
  </si>
  <si>
    <t>PSPM</t>
  </si>
  <si>
    <t>PSHPH</t>
  </si>
  <si>
    <t>PSHPD</t>
  </si>
  <si>
    <t>PSHCH</t>
  </si>
  <si>
    <t>PSHCD</t>
  </si>
  <si>
    <t>PSHPE</t>
  </si>
  <si>
    <t>PSHCE</t>
  </si>
  <si>
    <t>PSJA</t>
  </si>
  <si>
    <t>PSHH</t>
  </si>
  <si>
    <t>PSHD</t>
  </si>
  <si>
    <t>PSHM</t>
  </si>
  <si>
    <t>PSDSM</t>
  </si>
  <si>
    <t>PSSCM</t>
  </si>
  <si>
    <t>PA1MN</t>
  </si>
  <si>
    <t>PA10MN</t>
  </si>
  <si>
    <t>PREA1MN</t>
  </si>
  <si>
    <t>PREA10MN</t>
  </si>
  <si>
    <t>ENERG</t>
  </si>
  <si>
    <t>Y</t>
  </si>
  <si>
    <t>ENERG2</t>
  </si>
  <si>
    <t>ENERG3</t>
  </si>
  <si>
    <t>ENERG4</t>
  </si>
  <si>
    <t>PMAXC</t>
  </si>
  <si>
    <t>PMAXC2</t>
  </si>
  <si>
    <t>TDEPA</t>
  </si>
  <si>
    <t>TDEPA2</t>
  </si>
  <si>
    <t>PMAXP</t>
  </si>
  <si>
    <t>PMAXP2</t>
  </si>
  <si>
    <t>PSOUSC</t>
  </si>
  <si>
    <t>PSOUSC2</t>
  </si>
  <si>
    <t>PSOUSP</t>
  </si>
  <si>
    <t>PSOUSP2</t>
  </si>
  <si>
    <t>#</t>
  </si>
  <si>
    <t>Item</t>
  </si>
  <si>
    <t>Address</t>
  </si>
  <si>
    <t>ScanDelay</t>
  </si>
  <si>
    <t>NbCntr</t>
  </si>
  <si>
    <t>CntrReset</t>
  </si>
  <si>
    <t>CntrForce</t>
  </si>
  <si>
    <t>Reset</t>
  </si>
  <si>
    <t>Cntr01Type</t>
  </si>
  <si>
    <t>Cntr02Type</t>
  </si>
  <si>
    <t>Cntr01Quality</t>
  </si>
  <si>
    <t>Cntr02Quality</t>
  </si>
  <si>
    <t>…</t>
  </si>
  <si>
    <t>Cntr01Data</t>
  </si>
  <si>
    <t>EApCour</t>
  </si>
  <si>
    <t>ERNpCour</t>
  </si>
  <si>
    <t>IPA1MN</t>
  </si>
  <si>
    <t>IPATMN</t>
  </si>
  <si>
    <t>I1</t>
  </si>
  <si>
    <t>I2</t>
  </si>
  <si>
    <t>I3</t>
  </si>
  <si>
    <t>CONFIG</t>
  </si>
  <si>
    <t>PS</t>
  </si>
  <si>
    <t>EA_s</t>
  </si>
  <si>
    <t>EA_i</t>
  </si>
  <si>
    <t>PTCOUR1</t>
  </si>
  <si>
    <t>PTCOUR2</t>
  </si>
  <si>
    <t>EAPP_s</t>
  </si>
  <si>
    <t>EAPP_i</t>
  </si>
  <si>
    <t>TGPHI_s</t>
  </si>
  <si>
    <t>TGPHI_i</t>
  </si>
  <si>
    <t>PMAX_s</t>
  </si>
  <si>
    <t>PMAX_i</t>
  </si>
  <si>
    <t>ER+_s</t>
  </si>
  <si>
    <t>ER-_s</t>
  </si>
  <si>
    <t>ER+_i</t>
  </si>
  <si>
    <t>ER-_i</t>
  </si>
  <si>
    <t>EAP_s</t>
  </si>
  <si>
    <t>EAP_i</t>
  </si>
  <si>
    <t>ER+P_s</t>
  </si>
  <si>
    <t>ER-P_s</t>
  </si>
  <si>
    <t>ER+P_i</t>
  </si>
  <si>
    <t>ER-P_i</t>
  </si>
  <si>
    <t>P</t>
  </si>
  <si>
    <t>MESURES1</t>
  </si>
  <si>
    <t>MESURES2</t>
  </si>
  <si>
    <t>Cntr...Type</t>
  </si>
  <si>
    <t>Cntr…Quality</t>
  </si>
  <si>
    <t>Reserved</t>
  </si>
  <si>
    <t>Plage (défaut)</t>
  </si>
  <si>
    <t>Commentaire</t>
  </si>
  <si>
    <t>NA</t>
  </si>
  <si>
    <t>0 → 100</t>
  </si>
  <si>
    <t>CommWD</t>
  </si>
  <si>
    <t>Qualité de réception des trames téléinformation de la voie 1. 0: mauvais, 100: bon</t>
  </si>
  <si>
    <t>Voie :</t>
  </si>
  <si>
    <r>
      <t>1 → Nb Voies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</si>
  <si>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r>
      <t>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</si>
  <si>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FwRev</t>
  </si>
  <si>
    <t>ModMsgLsb</t>
  </si>
  <si>
    <t>ModMsgMsb</t>
  </si>
  <si>
    <t>Lsb</t>
  </si>
  <si>
    <t>Msb</t>
  </si>
  <si>
    <t>Incrément de 1 à chaque balise décodée avec succès (et CRC valide).</t>
  </si>
  <si>
    <t>Décrément de 1 si échec de décodage de balise.</t>
  </si>
  <si>
    <t>Quand 0 est atteint, remise à 0 du type du compteur.</t>
  </si>
  <si>
    <t>Cntr24Quality</t>
  </si>
  <si>
    <t>Version du firmware</t>
  </si>
  <si>
    <t>Flottant signé  (entier valeur x 1000)</t>
  </si>
  <si>
    <t>HC..</t>
  </si>
  <si>
    <t>EJP.</t>
  </si>
  <si>
    <t>TH..</t>
  </si>
  <si>
    <t>HP..</t>
  </si>
  <si>
    <t>HN..</t>
  </si>
  <si>
    <t>PM..</t>
  </si>
  <si>
    <t>BBR</t>
  </si>
  <si>
    <t>HCJB</t>
  </si>
  <si>
    <t>HCJW</t>
  </si>
  <si>
    <t>HCJR</t>
  </si>
  <si>
    <t>HPJB</t>
  </si>
  <si>
    <t>HPJW</t>
  </si>
  <si>
    <t>HPJR</t>
  </si>
  <si>
    <t>BLEU</t>
  </si>
  <si>
    <t>BLAN</t>
  </si>
  <si>
    <t>ROUG</t>
  </si>
  <si>
    <t>A</t>
  </si>
  <si>
    <t>C</t>
  </si>
  <si>
    <t>D</t>
  </si>
  <si>
    <t>E</t>
  </si>
  <si>
    <t>TJ MU</t>
  </si>
  <si>
    <t>TJ LU</t>
  </si>
  <si>
    <t>TJ EJP</t>
  </si>
  <si>
    <t>TV A5 BASE</t>
  </si>
  <si>
    <t>TV A8 BASE</t>
  </si>
  <si>
    <t>CONSO</t>
  </si>
  <si>
    <t>PROD</t>
  </si>
  <si>
    <t>BASE_A5</t>
  </si>
  <si>
    <t>BASE_A8</t>
  </si>
  <si>
    <t>EJP_A5</t>
  </si>
  <si>
    <t>EJP_A8</t>
  </si>
  <si>
    <t>MOD</t>
  </si>
  <si>
    <t>MODULABLE</t>
  </si>
  <si>
    <t>HPH</t>
  </si>
  <si>
    <t>HCH</t>
  </si>
  <si>
    <t>HPE</t>
  </si>
  <si>
    <t>HCE</t>
  </si>
  <si>
    <t>HPD</t>
  </si>
  <si>
    <t>HCD</t>
  </si>
  <si>
    <t>JA</t>
  </si>
  <si>
    <t>PM</t>
  </si>
  <si>
    <t>HH</t>
  </si>
  <si>
    <t>HD</t>
  </si>
  <si>
    <t>HM</t>
  </si>
  <si>
    <t>DSM</t>
  </si>
  <si>
    <t>SCM</t>
  </si>
  <si>
    <t>HP</t>
  </si>
  <si>
    <t>HC</t>
  </si>
  <si>
    <t>Registre</t>
  </si>
  <si>
    <t>Décrément de la valeur 'ScanDelay' si absence de décodage de balise durant la durée de scan.</t>
  </si>
  <si>
    <t>CurrentCounter</t>
  </si>
  <si>
    <r>
      <t>1 → 253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</si>
  <si>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r>
      <t>20 → 32000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</si>
  <si>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Baud rate</t>
  </si>
  <si>
    <t>CntrMax</t>
  </si>
  <si>
    <t>Nb Voies</t>
  </si>
  <si>
    <t>Nombre de voies TIC dont est équipé le TicMaster</t>
  </si>
  <si>
    <t>Option tarifaire choisie</t>
  </si>
  <si>
    <t>Index option Base</t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</si>
  <si>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Pleines</t>
    </r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</si>
  <si>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Creuses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</si>
  <si>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Normales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</si>
  <si>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de Pointe Mobile</t>
    </r>
  </si>
  <si>
    <t>Index gaz</t>
  </si>
  <si>
    <t>Index du troisième compteur</t>
  </si>
  <si>
    <t>Période Tarifaire en cours</t>
  </si>
  <si>
    <t>Intensité souscrite</t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</si>
  <si>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</si>
  <si>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</si>
  <si>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</si>
  <si>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</si>
  <si>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Rouges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</si>
  <si>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Rouges</t>
    </r>
  </si>
  <si>
    <t>Préavis Début EJP (30 min)</t>
  </si>
  <si>
    <t>Couleur du lendemain</t>
  </si>
  <si>
    <t>Avertissement de Dépassement De Puissance Souscrite</t>
  </si>
  <si>
    <t>Horaire Heures Pleines Heures Creuses</t>
  </si>
  <si>
    <t>Intensité Instantanée pour la phase 1</t>
  </si>
  <si>
    <t>Intensité Instantanée pour la phase 2</t>
  </si>
  <si>
    <t>Intensité Instantanée pour la phase 3</t>
  </si>
  <si>
    <t>Intensité maximale pour la phase 1</t>
  </si>
  <si>
    <t>Intensité maximale pour la phase 2</t>
  </si>
  <si>
    <t>Intensité maximale appelée (Mono)</t>
  </si>
  <si>
    <t>Intensité Instantanée (Mono)</t>
  </si>
  <si>
    <t>Intensité maximale pour la phase 3</t>
  </si>
  <si>
    <t>Puissance maximale triphasée atteinte</t>
  </si>
  <si>
    <t>Avertissement de Dépassement d'intensité de réglage pour la phase 1</t>
  </si>
  <si>
    <t>Avertissement de Dépassement d'intensité de réglage pour la phase 2</t>
  </si>
  <si>
    <t>Avertissement de Dépassement d'intensité de réglage pour la phase 3</t>
  </si>
  <si>
    <t>Index Energie HCH (BASE) - HH (EJP)</t>
  </si>
  <si>
    <t>Index Energie HPH (BASE) - PM (EJP)</t>
  </si>
  <si>
    <t>Index Energie HPE (BASE) - HPE (EJP)</t>
  </si>
  <si>
    <t>Index Energie HCE (BASE) - HCE (EJP)</t>
  </si>
  <si>
    <t>Puissances maximales de la période P - Période Second seuil souscrit</t>
  </si>
  <si>
    <t>Puissances maximales de la période P - Période Premier seuil souscrit</t>
  </si>
  <si>
    <t>Temps de dépassement de la période P - Période Premier seuil souscrit</t>
  </si>
  <si>
    <t>Temps de dépassement de la période P - Période Second seuil souscrit</t>
  </si>
  <si>
    <t>Puissances maximales de la période P-1 - Période Premier seuil souscrit</t>
  </si>
  <si>
    <t>Puissances maximales de la période P-1 - Période Second seuil souscrit</t>
  </si>
  <si>
    <t>Puissances souscrites de la période P - Premier seuil souscrit</t>
  </si>
  <si>
    <t>Puissances souscrites de la période P - Second seuil souscrit</t>
  </si>
  <si>
    <t>Puissances souscrites de la période P+1 - Second seuil souscrit</t>
  </si>
  <si>
    <t>Puissances souscrites de la période P+1 - Premier seuil souscrit</t>
  </si>
  <si>
    <t>Type de tarif et option tarifaire</t>
  </si>
  <si>
    <t>Code Action Facturation de la période p</t>
  </si>
  <si>
    <t>Coefficient de préavis de dépassement</t>
  </si>
  <si>
    <t>Coefficient de dégagement de préavis de dépassement</t>
  </si>
  <si>
    <t>V</t>
  </si>
  <si>
    <t>kW</t>
  </si>
  <si>
    <t>kWh</t>
  </si>
  <si>
    <t>varh</t>
  </si>
  <si>
    <t>Wh</t>
  </si>
  <si>
    <t>kvarh</t>
  </si>
  <si>
    <t>%</t>
  </si>
  <si>
    <t>kvar</t>
  </si>
  <si>
    <t>-</t>
  </si>
  <si>
    <t>W</t>
  </si>
  <si>
    <t>VA</t>
  </si>
  <si>
    <t>Spec.</t>
  </si>
  <si>
    <t>min</t>
  </si>
  <si>
    <t>VA x 10</t>
  </si>
  <si>
    <t>Période tarifaire courante (calendrier n°2)</t>
  </si>
  <si>
    <t>Période tarifaire courante (calendrier n°1)</t>
  </si>
  <si>
    <t>Puissance souscrite de la période tarifaire en cours</t>
  </si>
  <si>
    <t>kW / kVA</t>
  </si>
  <si>
    <t>ERPpCour</t>
  </si>
  <si>
    <t>VAh</t>
  </si>
  <si>
    <t>ERN</t>
  </si>
  <si>
    <t>U10MN</t>
  </si>
  <si>
    <r>
      <t xml:space="preserve">Puissance apparente </t>
    </r>
    <r>
      <rPr>
        <i/>
        <sz val="10"/>
        <color indexed="12"/>
        <rFont val="Arial"/>
        <family val="2"/>
      </rPr>
      <t>triphasée</t>
    </r>
  </si>
  <si>
    <t>Inconnu</t>
  </si>
  <si>
    <t>TicCrcEn</t>
  </si>
  <si>
    <t>EAp1HCE</t>
  </si>
  <si>
    <t>EAp1HCH</t>
  </si>
  <si>
    <t>EAp1HPE</t>
  </si>
  <si>
    <t>EAp1HPH</t>
  </si>
  <si>
    <t>TicMaster - TicMasterPro</t>
  </si>
  <si>
    <t>ERPp1HCE</t>
  </si>
  <si>
    <t>ERPp1HCH</t>
  </si>
  <si>
    <t>ERPp1HPE</t>
  </si>
  <si>
    <t>ERPp1HPH</t>
  </si>
  <si>
    <t>ERNp1HCE</t>
  </si>
  <si>
    <t>ERNp1HCH</t>
  </si>
  <si>
    <t>ERNp1HPE</t>
  </si>
  <si>
    <t>ERNp1HPH</t>
  </si>
  <si>
    <t>&lt;-- Renseigner à gauche le numéro de la voie TIC dont on souhaite le mapping</t>
  </si>
  <si>
    <t>Second quartet uniquement</t>
  </si>
  <si>
    <t>EAp1P</t>
  </si>
  <si>
    <t>ERNp1P</t>
  </si>
  <si>
    <t>ERPp1P</t>
  </si>
  <si>
    <r>
      <t>Watchdog sur absence de réception de trame modbus (</t>
    </r>
    <r>
      <rPr>
        <i/>
        <sz val="10"/>
        <rFont val="Arial"/>
        <family val="2"/>
      </rPr>
      <t>0: off - pas de 1s</t>
    </r>
    <r>
      <rPr>
        <sz val="10"/>
        <rFont val="Arial"/>
        <family val="2"/>
      </rPr>
      <t>)</t>
    </r>
  </si>
  <si>
    <r>
      <t>Contrôle CRC TIC (</t>
    </r>
    <r>
      <rPr>
        <i/>
        <sz val="10"/>
        <rFont val="Arial"/>
        <family val="2"/>
      </rPr>
      <t>0: Contrôle CRC opérationnel - 1: Contrôle CRC descativé</t>
    </r>
    <r>
      <rPr>
        <sz val="10"/>
        <rFont val="Arial"/>
        <family val="2"/>
      </rPr>
      <t>)</t>
    </r>
  </si>
  <si>
    <t>A5 Base</t>
  </si>
  <si>
    <t>A8 Base</t>
  </si>
  <si>
    <t>Heure de Juillet-Aout</t>
  </si>
  <si>
    <t>Heures de Pointe</t>
  </si>
  <si>
    <t>Heures Pleines Hiver</t>
  </si>
  <si>
    <t>Heures Creuses Hiver</t>
  </si>
  <si>
    <t>Heures Pleines Eté</t>
  </si>
  <si>
    <t>Heures Creuses Eté</t>
  </si>
  <si>
    <t>Heures Pleines Demi-saison</t>
  </si>
  <si>
    <t>Heures Creuses Demi-saison</t>
  </si>
  <si>
    <t>A5 EJP</t>
  </si>
  <si>
    <t>Heures Pointe Mobile</t>
  </si>
  <si>
    <t>Heures Hiver</t>
  </si>
  <si>
    <t>A8 EJP</t>
  </si>
  <si>
    <t>Heures Demi-saison</t>
  </si>
  <si>
    <t>A8 MODULABLE</t>
  </si>
  <si>
    <t>Heures Hiver Mobile</t>
  </si>
  <si>
    <t>Heures Demi-saison Mobile</t>
  </si>
  <si>
    <t>Heures Saison Creuse Mobile</t>
  </si>
  <si>
    <t>Scanner Mode</t>
  </si>
  <si>
    <t>Cntr22Type</t>
  </si>
  <si>
    <t>Cntr23Type</t>
  </si>
  <si>
    <t>Cntr23Quality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</si>
  <si>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(15258 pour 999999999)</t>
    </r>
  </si>
  <si>
    <t>Valeur par défaut des registres modbus (Dword[i])</t>
  </si>
  <si>
    <r>
      <t xml:space="preserve">Variable de test de format de lecture. Valeur en Dword[i] : </t>
    </r>
    <r>
      <rPr>
        <b/>
        <sz val="10"/>
        <color rgb="FF0070C0"/>
        <rFont val="Arial"/>
        <family val="2"/>
      </rPr>
      <t>1234567890</t>
    </r>
  </si>
  <si>
    <t>IPREA1MN</t>
  </si>
  <si>
    <t>IPREATMN</t>
  </si>
  <si>
    <t>NC</t>
  </si>
  <si>
    <t>PRapCour</t>
  </si>
  <si>
    <t>Appli</t>
  </si>
  <si>
    <t>SOUTIRAGE</t>
  </si>
  <si>
    <t>INJECTION</t>
  </si>
  <si>
    <t>PA1_s</t>
  </si>
  <si>
    <t>PA1_i</t>
  </si>
  <si>
    <r>
      <t>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 / 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</t>
    </r>
  </si>
  <si>
    <t>HPH / PM</t>
  </si>
  <si>
    <t>HCH / HH</t>
  </si>
  <si>
    <r>
      <t>3 → 60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</si>
  <si>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t>Accès</t>
  </si>
  <si>
    <t>R/W</t>
  </si>
  <si>
    <t>R</t>
  </si>
  <si>
    <t>J</t>
  </si>
  <si>
    <t>PME-PMI</t>
  </si>
  <si>
    <t>Table modbus voie TIC</t>
  </si>
  <si>
    <t>Correspondance Alphanumérique</t>
  </si>
  <si>
    <t>UMOY1</t>
  </si>
  <si>
    <t>UMOY2</t>
  </si>
  <si>
    <t>UMOY3</t>
  </si>
  <si>
    <t>TARIFDYN</t>
  </si>
  <si>
    <t>ETATDYNF</t>
  </si>
  <si>
    <t>TD</t>
  </si>
  <si>
    <t>TC</t>
  </si>
  <si>
    <t>ER+S</t>
  </si>
  <si>
    <t>ER-S</t>
  </si>
  <si>
    <t>EAI</t>
  </si>
  <si>
    <t>ER+I</t>
  </si>
  <si>
    <t>ER-I</t>
  </si>
  <si>
    <t>I1I</t>
  </si>
  <si>
    <t>I2I</t>
  </si>
  <si>
    <t>I3I</t>
  </si>
  <si>
    <t>PTCOURD</t>
  </si>
  <si>
    <t>PA1S</t>
  </si>
  <si>
    <t>PR+1S</t>
  </si>
  <si>
    <t>PA1I</t>
  </si>
  <si>
    <t>PR+1I</t>
  </si>
  <si>
    <t>PR-1I</t>
  </si>
  <si>
    <t>EAp4ID</t>
  </si>
  <si>
    <t>EAp1ID</t>
  </si>
  <si>
    <t>EAp2ID</t>
  </si>
  <si>
    <t>EAp3ID</t>
  </si>
  <si>
    <t>ER-p7SD</t>
  </si>
  <si>
    <t>ER-p8SD</t>
  </si>
  <si>
    <t>EAp5ID</t>
  </si>
  <si>
    <t>EAp6ID</t>
  </si>
  <si>
    <t>EAp7ID</t>
  </si>
  <si>
    <t>EAp8ID</t>
  </si>
  <si>
    <t>ER+p1SD</t>
  </si>
  <si>
    <t>ER+p2SD</t>
  </si>
  <si>
    <t>ER+p3SD</t>
  </si>
  <si>
    <t>ER+p4SD</t>
  </si>
  <si>
    <t>ER+p5SD</t>
  </si>
  <si>
    <t>ER+p6SD</t>
  </si>
  <si>
    <t>ER+p7SD</t>
  </si>
  <si>
    <t>ER+p8SD</t>
  </si>
  <si>
    <t>ER-p1SD</t>
  </si>
  <si>
    <t>ER-p2SD</t>
  </si>
  <si>
    <t>ER-p3SD</t>
  </si>
  <si>
    <t>ER-p4SD</t>
  </si>
  <si>
    <t>ER-p5SD</t>
  </si>
  <si>
    <t>ER-p6SD</t>
  </si>
  <si>
    <t>S</t>
  </si>
  <si>
    <t>ER+p1ID</t>
  </si>
  <si>
    <t>ER+p2ID</t>
  </si>
  <si>
    <t>ER+p3ID</t>
  </si>
  <si>
    <t>ER+p4ID</t>
  </si>
  <si>
    <t>ER+p5ID</t>
  </si>
  <si>
    <t>ER+p6ID</t>
  </si>
  <si>
    <t>ER+p7ID</t>
  </si>
  <si>
    <t>ER+p8ID</t>
  </si>
  <si>
    <t>ER-p1ID</t>
  </si>
  <si>
    <t>ER-p2ID</t>
  </si>
  <si>
    <t>ER-p3ID</t>
  </si>
  <si>
    <t>ER-p4ID</t>
  </si>
  <si>
    <t>ER-p5ID</t>
  </si>
  <si>
    <t>ER-p6ID</t>
  </si>
  <si>
    <t>ER-p7ID</t>
  </si>
  <si>
    <t>ER-p8ID</t>
  </si>
  <si>
    <t>PSp1</t>
  </si>
  <si>
    <t>PSp2</t>
  </si>
  <si>
    <t>PSp3</t>
  </si>
  <si>
    <t>PSp4</t>
  </si>
  <si>
    <t>PSp5</t>
  </si>
  <si>
    <t>PSp6</t>
  </si>
  <si>
    <t>PSp7</t>
  </si>
  <si>
    <t>PSp8</t>
  </si>
  <si>
    <t>LIB_p1D</t>
  </si>
  <si>
    <t>LIB_p2D</t>
  </si>
  <si>
    <t>LIB_p3D</t>
  </si>
  <si>
    <t>LIB_p4D</t>
  </si>
  <si>
    <t>LIB_p5D</t>
  </si>
  <si>
    <t>LIB_p6D</t>
  </si>
  <si>
    <t>LIB_p7D</t>
  </si>
  <si>
    <t>LIB_p8D</t>
  </si>
  <si>
    <t>TGPHIS</t>
  </si>
  <si>
    <t>TGPHII</t>
  </si>
  <si>
    <t>PTCOURF</t>
  </si>
  <si>
    <t>ETATDYND</t>
  </si>
  <si>
    <t>PREAVISF</t>
  </si>
  <si>
    <t>PREAVIS</t>
  </si>
  <si>
    <t>PREAVISD</t>
  </si>
  <si>
    <t>EAp1SD</t>
  </si>
  <si>
    <t>EAp2SD</t>
  </si>
  <si>
    <t>EAp3SD</t>
  </si>
  <si>
    <t>EAp4SD</t>
  </si>
  <si>
    <t>EAp5SD</t>
  </si>
  <si>
    <t>EAp6SD</t>
  </si>
  <si>
    <t>EAp7SD</t>
  </si>
  <si>
    <t>EAp8SD</t>
  </si>
  <si>
    <t>EAp1SF</t>
  </si>
  <si>
    <t>EAp2SF</t>
  </si>
  <si>
    <t>EAp3SF</t>
  </si>
  <si>
    <t>EAp4SF</t>
  </si>
  <si>
    <t>EAp5SF</t>
  </si>
  <si>
    <t>EAp6SF</t>
  </si>
  <si>
    <t>EAp7SF</t>
  </si>
  <si>
    <t>EAp8SF</t>
  </si>
  <si>
    <t>LIB_p2F</t>
  </si>
  <si>
    <t>LIB_p7F</t>
  </si>
  <si>
    <t>LIB_p8F</t>
  </si>
  <si>
    <t>PREAVIS1</t>
  </si>
  <si>
    <t>ETATDYN1</t>
  </si>
  <si>
    <t>ETATDYN2</t>
  </si>
  <si>
    <t>PREAVIS2</t>
  </si>
  <si>
    <t>LIB_p1F</t>
  </si>
  <si>
    <t>LIB_p3F</t>
  </si>
  <si>
    <t>LIB_p6F</t>
  </si>
  <si>
    <t>LIB_p4F</t>
  </si>
  <si>
    <t>LIB_p5F</t>
  </si>
  <si>
    <t>V/S</t>
  </si>
  <si>
    <t>BT 4 SUP36</t>
  </si>
  <si>
    <t>BT 5 SUP36</t>
  </si>
  <si>
    <t>TJ EJP-SD</t>
  </si>
  <si>
    <t>TJ EJP-PM</t>
  </si>
  <si>
    <t>TJ EJP-HH</t>
  </si>
  <si>
    <t>TJ LU-SD</t>
  </si>
  <si>
    <t>TJ LU-PH</t>
  </si>
  <si>
    <t>TJ LU-CH</t>
  </si>
  <si>
    <t>TJ LU-P</t>
  </si>
  <si>
    <t>HTA 5</t>
  </si>
  <si>
    <t>HTA 8</t>
  </si>
  <si>
    <t>XXX</t>
  </si>
  <si>
    <t>PR-1S</t>
  </si>
  <si>
    <t>JAUNE / pt</t>
  </si>
  <si>
    <t>Puiss App</t>
  </si>
  <si>
    <t>Kp</t>
  </si>
  <si>
    <t>Poste tarifaire en cours (pt)</t>
  </si>
  <si>
    <t>Puissance apparente</t>
  </si>
  <si>
    <t>pt</t>
  </si>
  <si>
    <r>
      <t xml:space="preserve">Digit dizaine : </t>
    </r>
    <r>
      <rPr>
        <b/>
        <sz val="10"/>
        <rFont val="Arial"/>
        <family val="2"/>
      </rPr>
      <t>saison</t>
    </r>
  </si>
  <si>
    <r>
      <t xml:space="preserve">Digit unité : </t>
    </r>
    <r>
      <rPr>
        <b/>
        <sz val="10"/>
        <rFont val="Arial"/>
        <family val="2"/>
      </rPr>
      <t>poste horaire</t>
    </r>
  </si>
  <si>
    <t>E (été)</t>
  </si>
  <si>
    <t>H (hiver)</t>
  </si>
  <si>
    <t>PM (pointe mobile)</t>
  </si>
  <si>
    <t>ex :</t>
  </si>
  <si>
    <t>21 = HPH</t>
  </si>
  <si>
    <t>23 = HP</t>
  </si>
  <si>
    <t>PTCOUR (Inj)</t>
  </si>
  <si>
    <t>PTCOUR (INJ) 4Q</t>
  </si>
  <si>
    <t>MESURE1/2</t>
  </si>
  <si>
    <t>PTCOUR1/2</t>
  </si>
  <si>
    <t>PTCOURD/F</t>
  </si>
  <si>
    <t>ETATDYN1/2</t>
  </si>
  <si>
    <t>DEP</t>
  </si>
  <si>
    <t>"DEP "</t>
  </si>
  <si>
    <t>ACTIF</t>
  </si>
  <si>
    <t>INACTIF</t>
  </si>
  <si>
    <t>PREAVIS1/2</t>
  </si>
  <si>
    <t>TD-P</t>
  </si>
  <si>
    <t>TD-PM</t>
  </si>
  <si>
    <t>TD-HH</t>
  </si>
  <si>
    <t>TD-JA</t>
  </si>
  <si>
    <t>TD-HP</t>
  </si>
  <si>
    <t>TD-HC</t>
  </si>
  <si>
    <t>"TD- ? "</t>
  </si>
  <si>
    <t>PREAVISD/F</t>
  </si>
  <si>
    <t>TD-1</t>
  </si>
  <si>
    <t>TD-2</t>
  </si>
  <si>
    <t>TD-3</t>
  </si>
  <si>
    <t>XXXX</t>
  </si>
  <si>
    <t>"JA "</t>
  </si>
  <si>
    <t>BBRx</t>
  </si>
  <si>
    <t>EJP</t>
  </si>
  <si>
    <t>----</t>
  </si>
  <si>
    <t>"----"</t>
  </si>
  <si>
    <t>TD- ?</t>
  </si>
  <si>
    <t>CONFIG, CONTRAT, Appli, OPTARIF, 
MESURES1/2, PREAVIS1/2, REAVISD/F, 
TARIFDYN</t>
  </si>
  <si>
    <t>PTCOUR, PTCOUR1/2, PTCOURD/F, 
LIB_pxD/F, ETATDYN1/2, PTEC, 
PREAVIS, DEMAIN, HHPHC</t>
  </si>
  <si>
    <t>LIB_pxD/F</t>
  </si>
  <si>
    <t>Parity</t>
  </si>
  <si>
    <r>
      <t>0 → 2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</si>
  <si>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Indication de la présence du signal tarifaire externe.</t>
  </si>
  <si>
    <r>
      <t xml:space="preserve">Courant injecté sur la phase 1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</si>
  <si>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2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</si>
  <si>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3                                 </t>
    </r>
    <r>
      <rPr>
        <sz val="10"/>
        <rFont val="Arial"/>
        <family val="2"/>
      </rPr>
      <t>Flottant  (entier valeur x 1000)</t>
    </r>
  </si>
  <si>
    <t>Tension moy. ph. 2</t>
  </si>
  <si>
    <t>Tension moy. ph. 3</t>
  </si>
  <si>
    <t>Min</t>
  </si>
  <si>
    <t>Alerte sur les périodes de fonctionnement tarifaire dynamique en cours ou prochaine, pour la grille D</t>
  </si>
  <si>
    <t>Entier</t>
  </si>
  <si>
    <t>Soutirage</t>
  </si>
  <si>
    <t>Injection</t>
  </si>
  <si>
    <t>---</t>
  </si>
  <si>
    <t>Puissance souscrite courante de la période tarifaire n°1 de la grille D (Cf. LIB_p1D)</t>
  </si>
  <si>
    <t>Puissance souscrite courante de la période tarifaire n°2 de la grille D (Cf. LIB_p2D)</t>
  </si>
  <si>
    <t>Puissance souscrite courante de la période tarifaire n°3 de la grille D (Cf. LIB_p3D)</t>
  </si>
  <si>
    <t>Puissance souscrite courante de la période tarifaire n°4 de la grille D (Cf. LIB_p4D)</t>
  </si>
  <si>
    <t>Puissance souscrite courante de la période tarifaire n°5 de la grille D (Cf. LIB_p5D)</t>
  </si>
  <si>
    <t>Puissance souscrite courante de la période tarifaire n°6 de la grille D (Cf. LIB_p6D)</t>
  </si>
  <si>
    <t>Puissance souscrite courante de la période tarifaire n°7 de la grille D (Cf. LIB_p7D)</t>
  </si>
  <si>
    <t>Puissance souscrite courante de la période tarifaire n°8 de la grille D (Cf. LIB_p8D)</t>
  </si>
  <si>
    <t>Période tarifaire n°1 de la grille D</t>
  </si>
  <si>
    <t>Période tarifaire n°2 de la grille D</t>
  </si>
  <si>
    <t>Période tarifaire n°3 de la grille D</t>
  </si>
  <si>
    <t>Période tarifaire n°4 de la grille D</t>
  </si>
  <si>
    <t>Période tarifaire n°5 de la grille D</t>
  </si>
  <si>
    <t>Période tarifaire n°6 de la grille D</t>
  </si>
  <si>
    <t>Période tarifaire n°7 de la grille D</t>
  </si>
  <si>
    <t>Période tarifaire n°8 de la grille D</t>
  </si>
  <si>
    <t>Mode</t>
  </si>
  <si>
    <t>Periode</t>
  </si>
  <si>
    <t>Unité</t>
  </si>
  <si>
    <t>Alpha</t>
  </si>
  <si>
    <t>Période tarifaire n°1 de la grille F</t>
  </si>
  <si>
    <t>Période tarifaire n°2 de la grille F</t>
  </si>
  <si>
    <t>Période tarifaire n°3 de la grille F</t>
  </si>
  <si>
    <t>Période tarifaire n°4 de la grille F</t>
  </si>
  <si>
    <t>Période tarifaire n°5 de la grille F</t>
  </si>
  <si>
    <t>Période tarifaire n°6 de la grille F</t>
  </si>
  <si>
    <t>Période tarifaire n°7 de la grille F</t>
  </si>
  <si>
    <t>Période tarifaire n°8 de la grille F</t>
  </si>
  <si>
    <r>
      <t xml:space="preserve">Période tarifaire courante pour le </t>
    </r>
    <r>
      <rPr>
        <b/>
        <sz val="10"/>
        <color indexed="12"/>
        <rFont val="Arial"/>
        <family val="2"/>
      </rPr>
      <t>soutirage</t>
    </r>
  </si>
  <si>
    <t>Flottant  (entier valeur x 1000)</t>
  </si>
  <si>
    <r>
      <t xml:space="preserve">Puissance de raccordement en </t>
    </r>
    <r>
      <rPr>
        <b/>
        <sz val="10"/>
        <color rgb="FF002060"/>
        <rFont val="Arial"/>
        <family val="2"/>
      </rPr>
      <t>injection</t>
    </r>
    <r>
      <rPr>
        <sz val="10"/>
        <color indexed="12"/>
        <rFont val="Arial"/>
        <family val="2"/>
      </rPr>
      <t xml:space="preserve"> de la période tarifaire en cours</t>
    </r>
  </si>
  <si>
    <t>Signée</t>
  </si>
  <si>
    <r>
      <t>Période tarifaire courante pour l</t>
    </r>
    <r>
      <rPr>
        <b/>
        <sz val="10"/>
        <color indexed="12"/>
        <rFont val="Arial"/>
        <family val="2"/>
      </rPr>
      <t>'injection</t>
    </r>
  </si>
  <si>
    <t>Puissance souscrite en période tarifaire →</t>
  </si>
  <si>
    <r>
      <t xml:space="preserve">Puissance de raccordement </t>
    </r>
    <r>
      <rPr>
        <b/>
        <sz val="10"/>
        <color rgb="FF002060"/>
        <rFont val="Arial"/>
        <family val="2"/>
      </rPr>
      <t>(injection)</t>
    </r>
    <r>
      <rPr>
        <sz val="10"/>
        <color indexed="12"/>
        <rFont val="Arial"/>
        <family val="2"/>
      </rPr>
      <t xml:space="preserve"> en période tarifaire →</t>
    </r>
  </si>
  <si>
    <r>
      <t xml:space="preserve">Puissance de raccordement </t>
    </r>
    <r>
      <rPr>
        <b/>
        <sz val="10"/>
        <color rgb="FF969696"/>
        <rFont val="Arial"/>
        <family val="2"/>
      </rPr>
      <t>(injection)</t>
    </r>
    <r>
      <rPr>
        <sz val="10"/>
        <color rgb="FF969696"/>
        <rFont val="Arial"/>
        <family val="2"/>
      </rPr>
      <t xml:space="preserve"> en période tarifaire →</t>
    </r>
  </si>
  <si>
    <t>22 = HCH</t>
  </si>
  <si>
    <t>11 = HPE</t>
  </si>
  <si>
    <t>12 = HCE</t>
  </si>
  <si>
    <t>Tarifs</t>
  </si>
  <si>
    <t>Energie active soutirée, pour MESURES2, en période tarifaire →</t>
  </si>
  <si>
    <t>Puissance maximale atteinte en injection en période tarifaire →</t>
  </si>
  <si>
    <t>Puissance maximale atteinte en soutirage en période tarifaire →</t>
  </si>
  <si>
    <t>Deux registres en non signé</t>
  </si>
  <si>
    <t>Période</t>
  </si>
  <si>
    <t>HH   mmSS</t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</si>
  <si>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</si>
  <si>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</si>
  <si>
    <t>Période tarifaire de la période dynamique courante du calendrier n°1</t>
  </si>
  <si>
    <t>Période dynamique courante du calendrier n°1 - Période tarifaire</t>
  </si>
  <si>
    <t>Période dynamique future du calendrier n°1 - Période tarifaire</t>
  </si>
  <si>
    <t>Période tarifaire de la période dynamique courante du calendrier n°2</t>
  </si>
  <si>
    <t>Période dynamique courante du calendrier n°2 - Période tarifaire</t>
  </si>
  <si>
    <t>Période dynamique future du calendrier n°2 - Période tarifaire</t>
  </si>
  <si>
    <r>
      <t xml:space="preserve">Puissance maximale atteinte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pour la période tarifaire en cours</t>
    </r>
  </si>
  <si>
    <r>
      <t xml:space="preserve">Puissance maximale atteinte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pour la période tarifaire en cours</t>
    </r>
  </si>
  <si>
    <t>Nom du calendrier n°1</t>
  </si>
  <si>
    <t>Nom du calendrier n°2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</si>
  <si>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</si>
  <si>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en période tarifaire →</t>
    </r>
  </si>
  <si>
    <t>Energie active soutirée de la période p en période tarifaire →</t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</si>
  <si>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</si>
  <si>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t>Energie réactive soutirée négative sur période p en période tarifaire →</t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</si>
  <si>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</si>
  <si>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sur la période p en période tarifaire →</t>
    </r>
  </si>
  <si>
    <t>Energie réactive positive soutirée sur la période p en période tarifaire →</t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</si>
  <si>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1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</si>
  <si>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2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</si>
  <si>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3</t>
    </r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</si>
  <si>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</si>
  <si>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</si>
  <si>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</si>
  <si>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</si>
  <si>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</si>
  <si>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</si>
  <si>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</si>
  <si>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</si>
  <si>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</si>
  <si>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</si>
  <si>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</si>
  <si>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</si>
  <si>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</si>
  <si>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</si>
  <si>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</si>
  <si>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</si>
  <si>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</si>
  <si>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</si>
  <si>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</si>
  <si>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</si>
  <si>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</si>
  <si>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</si>
  <si>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</si>
  <si>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</si>
  <si>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</si>
  <si>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</si>
  <si>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</si>
  <si>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</si>
  <si>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</si>
  <si>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</si>
  <si>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</si>
  <si>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</si>
  <si>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</si>
  <si>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</si>
  <si>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</si>
  <si>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</si>
  <si>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</si>
  <si>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</si>
  <si>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</si>
  <si>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</si>
  <si>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</si>
  <si>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</si>
  <si>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</si>
  <si>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</si>
  <si>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</si>
  <si>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t>PJW</t>
  </si>
  <si>
    <t>HN</t>
  </si>
  <si>
    <t>HPM</t>
  </si>
  <si>
    <t>Alphanumérique (voir table jointe)</t>
  </si>
  <si>
    <t>Alerte sur les périodes de fonctionnement tarifaire dynamique en cours ou prochaine, pour la grille F</t>
  </si>
  <si>
    <t>CBE</t>
  </si>
  <si>
    <t>CJE</t>
  </si>
  <si>
    <t>ICE</t>
  </si>
  <si>
    <t>Variables du compteur de la voie 1. Voir table 'CntrMap'</t>
  </si>
  <si>
    <t>Type de compteur de la voie 24. 0: NC, 1: Bleu, 2: Vert, 3: Jaune, 4: PME-PMI, 6: SAPHIR</t>
  </si>
  <si>
    <t>Compteur d'étiquettes TIC décodées depuis le dernier reset ou mise sous tension.</t>
  </si>
  <si>
    <t>Date et Heure courante :     HH (MSB) / mm(x100)+SS (LSB)</t>
  </si>
  <si>
    <t>Date et Heure courante :     JJ (MSB) / MM(x100)+AA (LSB)</t>
  </si>
  <si>
    <t>Période dynamique courante du calendrier n°1 - Début :     JJ (MSB) / MM(x100)+AA (LSB)</t>
  </si>
  <si>
    <t>Période dynamique courante du calendrier n°1 - Début :     HH (MSB) / mm(x100)+SS (LSB)</t>
  </si>
  <si>
    <t>Période dynamique courante du calendrier n°1 - Fin :     JJ (MSB) / MM(x100)+AA (LSB)</t>
  </si>
  <si>
    <t>Période dynamique courante du calendrier n°1 - Fin :     HH (MSB) / mm(x100)+SS (LSB)</t>
  </si>
  <si>
    <t>Période dynamique future du calendrier n°1 - Début :     JJ (MSB) / MM(x100)+AA (LSB)</t>
  </si>
  <si>
    <t>Période dynamique future du calendrier n°1 - Début :     HH (MSB) / mm(x100)+SS (LSB)</t>
  </si>
  <si>
    <t>Période dynamique future du calendrier n°1 - Fin :     JJ (MSB) / MM(x100)+AA (LSB)</t>
  </si>
  <si>
    <t>Période dynamique future du calendrier n°1 - Fin :     HH (MSB) / mm(x100)+SS (LSB)</t>
  </si>
  <si>
    <t>Période dynamique courante du calendrier n°2 - Début :     JJ (MSB) / MM(x100)+AA (LSB)</t>
  </si>
  <si>
    <t>Période dynamique courante du calendrier n°2 - Début :     HH (MSB) / mm(x100)+SS (LSB)</t>
  </si>
  <si>
    <t>Période dynamique courante du calendrier n°2 - Fin :     JJ (MSB) / MM(x100)+AA (LSB)</t>
  </si>
  <si>
    <t>Période dynamique courante du calendrier n°2 - Fin :     HH (MSB) / mm(x100)+SS (LSB)</t>
  </si>
  <si>
    <t>Période dynamique future du calendrier n°2 - Début :     JJ (MSB) / MM(x100)+AA (LSB)</t>
  </si>
  <si>
    <t>Période dynamique future du calendrier n°2 - Début :     HH (MSB) / mm(x100)+SS (LSB)</t>
  </si>
  <si>
    <t>Période dynamique future du calendrier n°2 - Fin :     JJ (MSB) / MM(x100)+AA (LSB)</t>
  </si>
  <si>
    <t>Période dynamique future du calendrier n°2 - Fin :     HH (MSB) / mm(x100)+SS (LSB)</t>
  </si>
  <si>
    <r>
      <rPr>
        <sz val="10"/>
        <rFont val="Arial"/>
        <family val="2"/>
      </rPr>
      <t xml:space="preserve">DATE    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</si>
  <si>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</si>
  <si>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</si>
  <si>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</si>
  <si>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</si>
  <si>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</si>
  <si>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</si>
  <si>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</si>
  <si>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</si>
  <si>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t>EAp1P1</t>
  </si>
  <si>
    <t>EAp1P2</t>
  </si>
  <si>
    <t>EAp1P3</t>
  </si>
  <si>
    <t>EAp1P4</t>
  </si>
  <si>
    <t>EAp1P5</t>
  </si>
  <si>
    <t>EAp1P6</t>
  </si>
  <si>
    <t>EAp1P7</t>
  </si>
  <si>
    <t>EAp1P8</t>
  </si>
  <si>
    <t>ERNp1P1</t>
  </si>
  <si>
    <t>ERNp1P2</t>
  </si>
  <si>
    <t>ERNp1P3</t>
  </si>
  <si>
    <t>ERNp1P4</t>
  </si>
  <si>
    <t>ERNp1P5</t>
  </si>
  <si>
    <t>ERNp1P6</t>
  </si>
  <si>
    <t>ERNp1P7</t>
  </si>
  <si>
    <t>ERNp1P8</t>
  </si>
  <si>
    <t>ERPp1P1</t>
  </si>
  <si>
    <t>ERPp1P2</t>
  </si>
  <si>
    <t>ERPp1P3</t>
  </si>
  <si>
    <t>ERPp1P4</t>
  </si>
  <si>
    <t>ERPp1P5</t>
  </si>
  <si>
    <t>ERPp1P6</t>
  </si>
  <si>
    <t>ERPp1P7</t>
  </si>
  <si>
    <t>ERPp1P8</t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</si>
  <si>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</si>
  <si>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</si>
  <si>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</si>
  <si>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t>Adresse modbus du TicMaster. Tous les TicMaster répondent à une question à l'adresse 254.</t>
  </si>
  <si>
    <r>
      <t>Temps d'écoute de chaque entrée TIC (</t>
    </r>
    <r>
      <rPr>
        <i/>
        <sz val="10"/>
        <rFont val="Arial"/>
        <family val="2"/>
      </rPr>
      <t>par pas de 1s</t>
    </r>
    <r>
      <rPr>
        <sz val="10"/>
        <rFont val="Arial"/>
        <family val="2"/>
      </rPr>
      <t>)</t>
    </r>
  </si>
  <si>
    <t>Compteur du nombre de requetes modbus recues depuis le dernier reset ou mise sous tension.</t>
  </si>
  <si>
    <r>
      <t>Force l'écoute permanente d'un seule entrée TIC (</t>
    </r>
    <r>
      <rPr>
        <i/>
        <sz val="10"/>
        <rFont val="Arial"/>
        <family val="2"/>
      </rPr>
      <t>arrêt du scan</t>
    </r>
    <r>
      <rPr>
        <sz val="10"/>
        <rFont val="Arial"/>
        <family val="2"/>
      </rPr>
      <t>- Scan manuel) - 0 pour retour en scan auto</t>
    </r>
  </si>
  <si>
    <t>Réinitialisation de toutes les variables d'un compteur TIC par écriture de son numéro [1…n]</t>
  </si>
  <si>
    <t>Entrée TIC actuellement en écoute</t>
  </si>
  <si>
    <t>Mise en route du scanner TIC (RTU uniquement) par écriture d'une valeur de 1 (STD) ou 100 (RAW)</t>
  </si>
  <si>
    <t>AE (4Q Inj)</t>
  </si>
  <si>
    <t>AE (4Q Sout)</t>
  </si>
  <si>
    <t>ERP (4Q Sout)</t>
  </si>
  <si>
    <t>ERP (4Q Inj)</t>
  </si>
  <si>
    <t>TGPHI (4Q Sout)</t>
  </si>
  <si>
    <t>TGPHI (4Q Inj)</t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</si>
  <si>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</si>
  <si>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</si>
  <si>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t>EA*</t>
  </si>
  <si>
    <t>ERP*</t>
  </si>
  <si>
    <t>TGPHI*</t>
  </si>
  <si>
    <t>PTCOUR (Sout)*</t>
  </si>
  <si>
    <r>
      <rPr>
        <sz val="10"/>
        <rFont val="Arial"/>
        <family val="2"/>
      </rPr>
      <t xml:space="preserve">DATECOUR    </t>
    </r>
    <r>
      <rPr>
        <i/>
        <sz val="10"/>
        <rFont val="Arial"/>
        <family val="2"/>
      </rPr>
      <t xml:space="preserve">   </t>
    </r>
    <r>
      <rPr>
        <i/>
        <sz val="8"/>
        <rFont val="Arial"/>
        <family val="2"/>
      </rPr>
      <t>JJ   MMAA</t>
    </r>
  </si>
  <si>
    <t>0 → 6</t>
  </si>
  <si>
    <t>Si non listé</t>
  </si>
  <si>
    <t>0xC1C2C3C4</t>
  </si>
  <si>
    <t>Ci = code ASCII de chaque caractère du nom de la tranche tarifaire (justification à droite, 0 = pas de Char)</t>
  </si>
  <si>
    <t>SerNum</t>
  </si>
  <si>
    <t>Numero de série</t>
  </si>
  <si>
    <t>P/V/S</t>
  </si>
  <si>
    <t>TicMsgMsb</t>
  </si>
  <si>
    <t>TicMsgLsb</t>
  </si>
  <si>
    <t xml:space="preserve">Pas </t>
  </si>
  <si>
    <t>7FFF</t>
  </si>
  <si>
    <t>ALL</t>
  </si>
  <si>
    <t>Mode : Soutirage (1) / Injection (2)</t>
  </si>
  <si>
    <t>Cntr01Baud</t>
  </si>
  <si>
    <t>Cntr02Baud</t>
  </si>
  <si>
    <t>Cntr...Baud</t>
  </si>
  <si>
    <t>Cntr10Baud</t>
  </si>
  <si>
    <t>Configuration Vitesse TIC (0: 1200 bauds, 1: 9600 baud). Bit 0: Compteur 1, Bit 1: Compteur 2, …</t>
  </si>
  <si>
    <t>PA1</t>
  </si>
  <si>
    <t>PA2</t>
  </si>
  <si>
    <t>PA3</t>
  </si>
  <si>
    <t>PA4</t>
  </si>
  <si>
    <t>PA5</t>
  </si>
  <si>
    <t>PA6</t>
  </si>
  <si>
    <t>CCAIN</t>
  </si>
  <si>
    <t>L</t>
  </si>
  <si>
    <t>CCASN</t>
  </si>
  <si>
    <t>Energie Active Soutirée Totale</t>
  </si>
  <si>
    <t>EASD01</t>
  </si>
  <si>
    <t>Energie Active Soutirée Distributeur Index 01</t>
  </si>
  <si>
    <t>EASD02</t>
  </si>
  <si>
    <t>Energie Active Soutirée Distributeur Index 02</t>
  </si>
  <si>
    <t>EASD03</t>
  </si>
  <si>
    <t>Energie Active Soutirée Distributeur Index 03</t>
  </si>
  <si>
    <t>EASD04</t>
  </si>
  <si>
    <t>Energie Active Soutirée Distributeur Index 04</t>
  </si>
  <si>
    <t>EASF01</t>
  </si>
  <si>
    <t>Energie Active Soutirée Fournisseur Index 01</t>
  </si>
  <si>
    <t>EASF02</t>
  </si>
  <si>
    <t>Energie Active Soutirée Fournisseur Index 02</t>
  </si>
  <si>
    <t>EASF03</t>
  </si>
  <si>
    <t>Energie Active Soutirée Fournisseur Index 03</t>
  </si>
  <si>
    <t>EASF04</t>
  </si>
  <si>
    <t>Energie Active Soutirée Fournisseur Index 04</t>
  </si>
  <si>
    <t>EASF05</t>
  </si>
  <si>
    <t>Energie Active Soutirée Fournisseur Index 05</t>
  </si>
  <si>
    <t>EASF06</t>
  </si>
  <si>
    <t>Energie Active Soutirée Fournisseur Index 06</t>
  </si>
  <si>
    <t>EASF07</t>
  </si>
  <si>
    <t>Energie Active Soutirée Fournisseur Index 07</t>
  </si>
  <si>
    <t>EASF08</t>
  </si>
  <si>
    <t>Energie Active Soutirée Fournisseur Index 08</t>
  </si>
  <si>
    <t>EASF09</t>
  </si>
  <si>
    <t>Energie Active Soutirée Fournisseur Index 09</t>
  </si>
  <si>
    <t>EASF10</t>
  </si>
  <si>
    <t>Energie Active Soutirée Fournisseur Index 10</t>
  </si>
  <si>
    <t>EAIT</t>
  </si>
  <si>
    <t>Energie Active Injectée Totale</t>
  </si>
  <si>
    <t>ERQ1</t>
  </si>
  <si>
    <t>Energie Réactive Q1 Totale</t>
  </si>
  <si>
    <t>ERQ2</t>
  </si>
  <si>
    <t>Energie Réactive Q2 Totale</t>
  </si>
  <si>
    <t>ERQ3</t>
  </si>
  <si>
    <t>Energie Réactive Q3 Totale</t>
  </si>
  <si>
    <t>ERQ4</t>
  </si>
  <si>
    <t>Energie Réactive Q4 Totale</t>
  </si>
  <si>
    <t>IRMS1</t>
  </si>
  <si>
    <t>Courant Efficace Phase 1</t>
  </si>
  <si>
    <t>IRMS2</t>
  </si>
  <si>
    <t>Courant Efficace Phase 2</t>
  </si>
  <si>
    <t>IRMS3</t>
  </si>
  <si>
    <t>Courant Efficace Phase 3</t>
  </si>
  <si>
    <t>PCOUP</t>
  </si>
  <si>
    <t>Puissance Apparente de Coupure</t>
  </si>
  <si>
    <t>kVA</t>
  </si>
  <si>
    <t>PREF</t>
  </si>
  <si>
    <t>Puissance Apparente de Référence</t>
  </si>
  <si>
    <t>SINSTS</t>
  </si>
  <si>
    <t>SINSTS1</t>
  </si>
  <si>
    <t>SINSTS2</t>
  </si>
  <si>
    <t>SINSTS3</t>
  </si>
  <si>
    <t>SMAXIN</t>
  </si>
  <si>
    <t>SMAXSN</t>
  </si>
  <si>
    <t>SMAXSN1</t>
  </si>
  <si>
    <t>SMAXSN2</t>
  </si>
  <si>
    <t>SMAXSN3</t>
  </si>
  <si>
    <t>SINSTI</t>
  </si>
  <si>
    <t>L/S</t>
  </si>
  <si>
    <t>URMS1</t>
  </si>
  <si>
    <t>URMS2</t>
  </si>
  <si>
    <t>URMS3</t>
  </si>
  <si>
    <t>Point n de la courbe de charge active injectée</t>
  </si>
  <si>
    <t>Point n de la courbe de charge active soutirée</t>
  </si>
  <si>
    <t>Puissance app. Instantanée injectée</t>
  </si>
  <si>
    <t>Puissance app. Instantanée soutirée</t>
  </si>
  <si>
    <t>Puissance app. Instantanée soutirée phase 1</t>
  </si>
  <si>
    <t>Puissance app. Instantanée soutirée phase 2</t>
  </si>
  <si>
    <t>Puissance app. Instantanée soutirée phase 3</t>
  </si>
  <si>
    <t>Puissance app. max. soutirée n</t>
  </si>
  <si>
    <t>Puissance app. max. injectée n</t>
  </si>
  <si>
    <t>Puissance app. max. soutirée n phase 1</t>
  </si>
  <si>
    <t>Puissance app. max. soutirée n phase 2</t>
  </si>
  <si>
    <t>Puissance app. max. soutirée n phase 3</t>
  </si>
  <si>
    <t>Tension efficace, phase 2</t>
  </si>
  <si>
    <t>Tension efficace, phase 3</t>
  </si>
  <si>
    <t>Tension efficace, phase 1 / Mono</t>
  </si>
  <si>
    <r>
      <t>Parité de la communication modbus (RTU seulement) (</t>
    </r>
    <r>
      <rPr>
        <i/>
        <sz val="10"/>
        <rFont val="Arial"/>
        <family val="2"/>
      </rPr>
      <t xml:space="preserve">0: </t>
    </r>
    <r>
      <rPr>
        <b/>
        <i/>
        <sz val="10"/>
        <color rgb="FF0066CC"/>
        <rFont val="Arial"/>
        <family val="2"/>
      </rPr>
      <t>None</t>
    </r>
    <r>
      <rPr>
        <i/>
        <sz val="10"/>
        <rFont val="Arial"/>
        <family val="2"/>
      </rPr>
      <t>, 1: Impair/odd, 2: Pair/even</t>
    </r>
    <r>
      <rPr>
        <sz val="10"/>
        <rFont val="Arial"/>
        <family val="2"/>
      </rPr>
      <t>)</t>
    </r>
  </si>
  <si>
    <t>EAST</t>
  </si>
  <si>
    <t>PRM</t>
  </si>
  <si>
    <t>NTARF</t>
  </si>
  <si>
    <t>NJOURF</t>
  </si>
  <si>
    <t>P/S/L</t>
  </si>
  <si>
    <r>
      <rPr>
        <b/>
        <sz val="10"/>
        <color rgb="FF0066CC"/>
        <rFont val="Arial"/>
        <family val="2"/>
      </rPr>
      <t>1200</t>
    </r>
    <r>
      <rPr>
        <sz val="10"/>
        <rFont val="Arial"/>
        <family val="2"/>
      </rPr>
      <t xml:space="preserve"> - 9600</t>
    </r>
  </si>
  <si>
    <t>Vitesse de la TIC voie 1  (lecture seule - configuration en #19)</t>
  </si>
  <si>
    <t>Vitesse de la TIC voie 10  (lecture seule - configuration en #19)</t>
  </si>
  <si>
    <r>
      <t>1:1200, 2:2400, 3/4:</t>
    </r>
    <r>
      <rPr>
        <b/>
        <sz val="10"/>
        <color indexed="30"/>
        <rFont val="Arial"/>
        <family val="2"/>
      </rPr>
      <t>9</t>
    </r>
    <r>
      <rPr>
        <b/>
        <sz val="10"/>
        <color rgb="FF0066CC"/>
        <rFont val="Arial"/>
        <family val="2"/>
      </rPr>
      <t>60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, 5:19200, 6:57600 - 8b-n</t>
    </r>
  </si>
  <si>
    <t>Temps d'intégration utilisé pour les points de mesure de puissance et de tension moyennes (10 min)</t>
  </si>
  <si>
    <t>Type de compteur de la voie 1. 0: NC, 1: Bleu, 2: Vert, 3: Jaune, 4: PME-PMI, 5 : LINKY, 6: SAPHIR</t>
  </si>
  <si>
    <t>Tic Mode</t>
  </si>
  <si>
    <t>Configuration Mode Vitesse TIC (0: auto (defaut), 1: manuel). Bit 0: Compteur 1, Bit 1: Compteur 2, …</t>
  </si>
  <si>
    <t>Prend la valeur « CONSO » (soutirage) ou « PROD » (soutirage et injection)</t>
  </si>
  <si>
    <t>P1</t>
  </si>
  <si>
    <t>P2</t>
  </si>
  <si>
    <t>P3</t>
  </si>
  <si>
    <t>P4</t>
  </si>
  <si>
    <t>P5</t>
  </si>
  <si>
    <t>P6</t>
  </si>
  <si>
    <t>Puissance réactive moyenne 10 minutes signée</t>
  </si>
  <si>
    <t>Puissance réactive moyenne 1 minute signée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</si>
  <si>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</si>
  <si>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</si>
  <si>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</si>
  <si>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</si>
  <si>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</si>
  <si>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</si>
  <si>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</si>
  <si>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</si>
  <si>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</si>
  <si>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n°1 de la grille F (Cf. LIB_p1F)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</si>
  <si>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n°2 de la grille F (Cf. LIB_p2F)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</si>
  <si>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n°3 de la grille F (Cf. LIB_p3F)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</si>
  <si>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n°4 de la grille F (Cf. LIB_p4F)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</si>
  <si>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n°5 de la grille F (Cf. LIB_p5F)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</si>
  <si>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n°6 de la grille F (Cf. LIB_p6F)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</si>
  <si>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n°7 de la grille F (Cf. LIB_p7F)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</si>
  <si>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n°8 de la grille F (Cf. LIB_p8F)</t>
    </r>
  </si>
  <si>
    <t>Energie Active soutirée, pour MESURES2, en période tarifaire →</t>
  </si>
  <si>
    <t>Energie Réactive négative soutirée de la période P en période tarifaire →</t>
  </si>
  <si>
    <t>Energie Réactive négative injectée de la période P en période tarifaire →</t>
  </si>
  <si>
    <t>Energie Réactive positive soutirée de la période P en période tarifaire →</t>
  </si>
  <si>
    <t>Energie Réactive positive injectée de la période P en période tarifaire →</t>
  </si>
  <si>
    <t>Energie Active soutirée de la période P pour la période tarifaire →</t>
  </si>
  <si>
    <t>Energie Active injectée de la période P pour la période tarifaire →</t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</si>
  <si>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</si>
  <si>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</si>
  <si>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</si>
  <si>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 pour MESURES2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</si>
  <si>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</si>
  <si>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</si>
  <si>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</si>
  <si>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t>Preavis Trig</t>
  </si>
  <si>
    <r>
      <t>0 → 10 (</t>
    </r>
    <r>
      <rPr>
        <b/>
        <sz val="10"/>
        <color indexed="30"/>
        <rFont val="Arial"/>
        <family val="2"/>
      </rPr>
      <t>3</t>
    </r>
    <r>
      <rPr>
        <sz val="10"/>
        <rFont val="Arial"/>
        <family val="2"/>
      </rPr>
      <t>)</t>
    </r>
  </si>
  <si>
    <t>Seuil de reset PREAVIS en nombre de tour de trame</t>
  </si>
  <si>
    <t>EAS</t>
  </si>
  <si>
    <r>
      <t xml:space="preserve">Numéro de l’index tarifaire en cours - </t>
    </r>
    <r>
      <rPr>
        <b/>
        <sz val="10"/>
        <color indexed="12"/>
        <rFont val="Arial"/>
        <family val="2"/>
      </rPr>
      <t>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</si>
  <si>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Top10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</si>
  <si>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Top10</t>
    </r>
  </si>
  <si>
    <r>
      <t xml:space="preserve">Energie Apparente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Top10</t>
    </r>
  </si>
  <si>
    <r>
      <t xml:space="preserve">Energie Apparente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Top10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</si>
  <si>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Top10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</si>
  <si>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Top10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</si>
  <si>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Top10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</si>
  <si>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Top10</t>
    </r>
  </si>
  <si>
    <r>
      <t xml:space="preserve">Puissance Active moyenne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Top10</t>
    </r>
  </si>
  <si>
    <r>
      <t xml:space="preserve">Puissance Active moyenne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Top10</t>
    </r>
  </si>
  <si>
    <t>Energie active depuis le dernier Top10</t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</si>
  <si>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Top10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</si>
  <si>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Top10</t>
    </r>
  </si>
  <si>
    <r>
      <t xml:space="preserve">Puissance Active moyenne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mesurée sur une période de 1 minute, non glissante</t>
    </r>
  </si>
  <si>
    <r>
      <t xml:space="preserve">Puissance Active moyenne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mesurée sur une période de 10 minutes, non glissante</t>
    </r>
  </si>
  <si>
    <r>
      <t xml:space="preserve">Puissance Active moyenne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mesurée sur une période de 10 minutes, non glissante</t>
    </r>
  </si>
  <si>
    <r>
      <t xml:space="preserve">Puissance Active moyenne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mesurée sur une période de 1 minute, non glissante</t>
    </r>
  </si>
  <si>
    <t>Puissance Active moyenne sur la période Top10 n°1 (la derniere)</t>
  </si>
  <si>
    <t>Puissance Active moyenne sur la période Top10 n°2</t>
  </si>
  <si>
    <t>Puissance Active moyenne sur la période Top10 n°3</t>
  </si>
  <si>
    <t>Puissance Active moyenne sur la période Top10 n°4</t>
  </si>
  <si>
    <t>Puissance Active moyenne sur la période Top10 n°5</t>
  </si>
  <si>
    <t>Puissance Active moyenne sur la période Top10 n°6</t>
  </si>
  <si>
    <t>Tangente phi moyenne mesurée sur une période de 10 minutes, non glissante</t>
  </si>
  <si>
    <t>Valeur moyenne des 3 tensions composées mesurée sur une période de 10 minutes, non glissante</t>
  </si>
  <si>
    <r>
      <t xml:space="preserve">Puissance Réactive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moyenne mesurée sur une période de 1 minute, non glissante</t>
    </r>
    <r>
      <rPr>
        <b/>
        <sz val="10"/>
        <color rgb="FF002060"/>
        <rFont val="Arial"/>
        <family val="2"/>
      </rPr>
      <t xml:space="preserve"> </t>
    </r>
  </si>
  <si>
    <r>
      <t xml:space="preserve">Puissance Réactive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moyenne mesurée sur une période de 10 minutes, non glissante 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</si>
  <si>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Top10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</si>
  <si>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Top10</t>
    </r>
  </si>
  <si>
    <r>
      <t xml:space="preserve">Energie Réactive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positive depuis le dernier Top10</t>
    </r>
  </si>
  <si>
    <r>
      <t xml:space="preserve">Energie Réactive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positive depuis le dernier Top10</t>
    </r>
  </si>
  <si>
    <t>Temps d'intégration utilisé pour le calcul des dépassements (10 min) - Durée du "Top10"</t>
  </si>
  <si>
    <r>
      <t xml:space="preserve">Energie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depuis le dernier Top10</t>
    </r>
  </si>
  <si>
    <r>
      <t xml:space="preserve">Energie Réactive positive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depuis le dernier Top10</t>
    </r>
  </si>
  <si>
    <r>
      <t xml:space="preserve">Energie Réactive négative 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depuis le dernier Top10</t>
    </r>
  </si>
  <si>
    <r>
      <t xml:space="preserve">Energie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depuis le dernier Top10</t>
    </r>
  </si>
  <si>
    <r>
      <t xml:space="preserve">Energie Réactive positive en </t>
    </r>
    <r>
      <rPr>
        <b/>
        <sz val="10"/>
        <color indexed="12"/>
        <rFont val="Arial"/>
        <family val="2"/>
      </rPr>
      <t xml:space="preserve">injection </t>
    </r>
    <r>
      <rPr>
        <sz val="10"/>
        <color indexed="12"/>
        <rFont val="Arial"/>
        <family val="2"/>
      </rPr>
      <t>depuis le dernier Top10</t>
    </r>
  </si>
  <si>
    <r>
      <t xml:space="preserve">Energie Réactive négative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depuis le dernier Top10</t>
    </r>
  </si>
  <si>
    <t>ID de la Période tarifaire courante de la grille D + 200 (soustraitre 200 à la valeur lue pour obtenir l'index de LIB_piD)</t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</si>
  <si>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soutirage </t>
    </r>
    <r>
      <rPr>
        <sz val="10"/>
        <color indexed="12"/>
        <rFont val="Arial"/>
        <family val="2"/>
      </rPr>
      <t>sur la derniere période TC minutes non glissante</t>
    </r>
  </si>
  <si>
    <r>
      <t xml:space="preserve">Puissance Réactive positive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 minutes non glissante</t>
    </r>
  </si>
  <si>
    <r>
      <t xml:space="preserve">Puissance Réactive négative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 minutes non glissante</t>
    </r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</si>
  <si>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injection </t>
    </r>
    <r>
      <rPr>
        <sz val="10"/>
        <color indexed="12"/>
        <rFont val="Arial"/>
        <family val="2"/>
      </rPr>
      <t>sur la derniere période TC minutes non glissante</t>
    </r>
  </si>
  <si>
    <r>
      <t xml:space="preserve">Puissance Réactive positive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 minutes non glissante</t>
    </r>
  </si>
  <si>
    <r>
      <t xml:space="preserve">Puissance Réactive négative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 minutes non glissante</t>
    </r>
  </si>
  <si>
    <r>
      <t xml:space="preserve">Tangente phi moyenne sur la derniere période TC minutes non glissante en </t>
    </r>
    <r>
      <rPr>
        <b/>
        <sz val="10"/>
        <color indexed="12"/>
        <rFont val="Arial"/>
        <family val="2"/>
      </rPr>
      <t>soutirage</t>
    </r>
  </si>
  <si>
    <r>
      <t xml:space="preserve">Tangente phi moyenne sur la derniere période TC minutes non glissante en </t>
    </r>
    <r>
      <rPr>
        <b/>
        <sz val="10"/>
        <color indexed="12"/>
        <rFont val="Arial"/>
        <family val="2"/>
      </rPr>
      <t>injection</t>
    </r>
  </si>
  <si>
    <t>ID de la Période tarifaire courante de la grille F + 200 (soustraitre 200 à la valeur lue pour obtenir l'index de LIB_piF)</t>
  </si>
  <si>
    <t>EaP-1_s</t>
  </si>
  <si>
    <t>EaP-1_i</t>
  </si>
  <si>
    <t>ER+P-1_s</t>
  </si>
  <si>
    <t>ER-P-1_s</t>
  </si>
  <si>
    <t>ER+P-1_i</t>
  </si>
  <si>
    <t>ER-P-1_i</t>
  </si>
  <si>
    <t>EaP-1_s2</t>
  </si>
  <si>
    <r>
      <t xml:space="preserve">Energie active soutirée de la période P-1 pour la période tarifaire </t>
    </r>
    <r>
      <rPr>
        <b/>
        <sz val="10"/>
        <color indexed="12"/>
        <rFont val="Arial"/>
        <family val="2"/>
      </rPr>
      <t>→</t>
    </r>
  </si>
  <si>
    <t>Energie active injectée de la période P-1 pour la période tarifaire →</t>
  </si>
  <si>
    <t>Energie réactive positive de la période P-1, en période de soutirage d'énergie active, pour la période tarifaire  →</t>
  </si>
  <si>
    <t>Energie réactive négative de la période P-1, en période de soutirage d'énergie active, pour la période tarifaire →</t>
  </si>
  <si>
    <t>Energie réactive positive de la période P-1, en période d'injection d'énergie active, pour la période tarifaire →</t>
  </si>
  <si>
    <t>Energie réactive négative pour la période P-1,en période d'injection d'énergie active, pour la période tarifaire →</t>
  </si>
  <si>
    <t>Energie active soutirée de la période P-1,pour MESURES2, pour la période tarifaire →</t>
  </si>
  <si>
    <t>Table modbus générale</t>
  </si>
  <si>
    <r>
      <rPr>
        <sz val="10"/>
        <rFont val="Arial"/>
        <family val="2"/>
      </rPr>
      <t xml:space="preserve">DebP   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</si>
  <si>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>DebP-1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</si>
  <si>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>FinP-1</t>
    </r>
    <r>
      <rPr>
        <i/>
        <sz val="10"/>
        <rFont val="Arial"/>
        <family val="2"/>
      </rPr>
      <t xml:space="preserve"> 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</si>
  <si>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>DebP-2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</si>
  <si>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>DebP-1_2</t>
    </r>
    <r>
      <rPr>
        <i/>
        <sz val="10"/>
        <rFont val="Arial"/>
        <family val="2"/>
      </rPr>
      <t xml:space="preserve">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</si>
  <si>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>FinP-1_2</t>
    </r>
    <r>
      <rPr>
        <i/>
        <sz val="10"/>
        <rFont val="Arial"/>
        <family val="2"/>
      </rPr>
      <t xml:space="preserve">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</si>
  <si>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>DEBUTp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</si>
  <si>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FINp     </t>
    </r>
    <r>
      <rPr>
        <i/>
        <sz val="10"/>
        <rFont val="Arial"/>
        <family val="2"/>
      </rPr>
      <t xml:space="preserve"> 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</si>
  <si>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>DEBUTp1</t>
    </r>
    <r>
      <rPr>
        <i/>
        <sz val="10"/>
        <rFont val="Arial"/>
        <family val="2"/>
      </rPr>
      <t xml:space="preserve">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</si>
  <si>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FINp1   </t>
    </r>
    <r>
      <rPr>
        <i/>
        <sz val="10"/>
        <rFont val="Arial"/>
        <family val="2"/>
      </rPr>
      <t xml:space="preserve">              </t>
    </r>
    <r>
      <rPr>
        <i/>
        <sz val="8"/>
        <rFont val="Arial"/>
        <family val="2"/>
      </rPr>
      <t>JJ   MMAA</t>
    </r>
  </si>
  <si>
    <t>Horodate de début de la période « p-1 » : HH (MSB) / mm(x100)+SS (LSB)</t>
  </si>
  <si>
    <t>Horodate de début de la période « p-1 » : JJ (MSB) / MM(x100)+AA (LSB)</t>
  </si>
  <si>
    <t>Horodate de fin de la période « p-1 » :      JJ (MSB) / MM(x100)+AA (LSB)</t>
  </si>
  <si>
    <t>Horodate de fin de la période « p-1 » :      HH (MSB) / mm(x100)+SS (LSB)</t>
  </si>
  <si>
    <t>Horodate de fin de la période p :               HH (MSB) / mm(x100)+SS (LSB)</t>
  </si>
  <si>
    <t>Horodate de fin de la période p :               JJ (MSB) / MM(x100)+AA (LSB)</t>
  </si>
  <si>
    <t>Horodate de début de la période p :          HH (MSB) / mm(x100)+SS (LSB)</t>
  </si>
  <si>
    <t>Horodate de début de la période p :          JJ (MSB) / MM(x100)+AA (LSB)</t>
  </si>
  <si>
    <t>ERNp - Cumule</t>
  </si>
  <si>
    <t>ERPp - Cumule</t>
  </si>
  <si>
    <t>Eap_SD - Cumule</t>
  </si>
  <si>
    <t>ER+p_SD - Cumule</t>
  </si>
  <si>
    <t>ER-p_SD - Cumule</t>
  </si>
  <si>
    <t>Eap_ID - Cumule</t>
  </si>
  <si>
    <t>ER+p_ID - Cumule</t>
  </si>
  <si>
    <t>ER-p_ID - Cumule</t>
  </si>
  <si>
    <t>Eap_SF - Cumule</t>
  </si>
  <si>
    <t>Index - Cumule</t>
  </si>
  <si>
    <t>Date de début de la période P-1 selon MESURE 2 : HH (MSB) / mm(x100)+SS (LSB)</t>
  </si>
  <si>
    <t>Date de fin de la période P-1 selon MESURE 2 :       JJ (MSB) / MM(x100)+AA (LSB)</t>
  </si>
  <si>
    <t>Date de fin de la période P-1 selon MESURE 2 :      HH (MSB) / mm(x100)+SS (LSB)</t>
  </si>
  <si>
    <t>Date de début de la période P-1 selon MESURE 2 :  JJ (MSB) / MM(x100)+AA (LSB)</t>
  </si>
  <si>
    <t>Date de début de la période P selon MESURE 2 :    HH (MSB) / mm(x100)+SS (LSB)</t>
  </si>
  <si>
    <t>Date de début de la période P selon MESURE 2 :      JJ (MSB) / MM(x100)+AA (LSB)</t>
  </si>
  <si>
    <t>Date et heure de fin de la période P-1 :                   HH (MSB) / mm(x100)+SS (LSB)</t>
  </si>
  <si>
    <t>Date et heure de fin de la période P-1 :                     JJ (MSB) / MM(x100)+AA (LSB)</t>
  </si>
  <si>
    <t>Date et heure de début de la période P-1 :               HH (MSB) / mm(x100)+SS (LSB)</t>
  </si>
  <si>
    <t>Date et heure de début de la période P-1 :                JJ (MSB) / MM(x100)+AA (LSB)</t>
  </si>
  <si>
    <t>Date et heure de début de la période P :                  HH (MSB) / mm(x100)+SS (LSB)</t>
  </si>
  <si>
    <t>Date et heure de début de la période P :                   JJ (MSB) / MM(x100)+AA (LSB)</t>
  </si>
  <si>
    <t>Tension moy. ph. 1 / Mono    -    SAPHIR Tension Moy 1</t>
  </si>
  <si>
    <t>?</t>
  </si>
  <si>
    <t>1 --&gt; 8</t>
  </si>
  <si>
    <t>1001 --&gt; 1008</t>
  </si>
  <si>
    <t xml:space="preserve">Préavis de dépassement de puissance (Rien ou PME (DEP), ICE (DEP, EJP, HM, DSM, SCM), SAP (DEP) </t>
  </si>
  <si>
    <t xml:space="preserve">Période tarifaire, du calendrier n°1, faisant l’objet du préavis en cours (Rien ou période tarifaire) </t>
  </si>
  <si>
    <t xml:space="preserve">Période tarifaire, du calendrier n°2, faisant l’objet du préavis en cours (Rien ou période tarifaire) </t>
  </si>
  <si>
    <t>EAp - Cumule</t>
  </si>
  <si>
    <t>EAp1 - Cumule</t>
  </si>
  <si>
    <t>EAp1HPD</t>
  </si>
  <si>
    <t>EAp1HM</t>
  </si>
  <si>
    <t>EAp1HH</t>
  </si>
  <si>
    <t>EAp1HD</t>
  </si>
  <si>
    <t>EAp1DSM</t>
  </si>
  <si>
    <t>EAp1JA</t>
  </si>
  <si>
    <t>EAp1PM</t>
  </si>
  <si>
    <t>EAp1SCM</t>
  </si>
  <si>
    <t>ERNp1PM</t>
  </si>
  <si>
    <t>ERNp1SCM</t>
  </si>
  <si>
    <t>ERNp1HD</t>
  </si>
  <si>
    <t>ERNp1HCD</t>
  </si>
  <si>
    <t>ERNp1HPD</t>
  </si>
  <si>
    <t>ERNp1HM</t>
  </si>
  <si>
    <t>ERNp1HH</t>
  </si>
  <si>
    <t>ERNp1DSM</t>
  </si>
  <si>
    <t>ERNp1JA</t>
  </si>
  <si>
    <t>ERPp1PM</t>
  </si>
  <si>
    <t>ERPp1SCM</t>
  </si>
  <si>
    <t>ERPp1HD</t>
  </si>
  <si>
    <t>ERPp1HPD</t>
  </si>
  <si>
    <t>ERPp1JA</t>
  </si>
  <si>
    <t>ERPp1HH</t>
  </si>
  <si>
    <t>ERPp1HM</t>
  </si>
  <si>
    <t>ERPp1DSM</t>
  </si>
  <si>
    <t>ERPp1HCD</t>
  </si>
  <si>
    <t>EAp1HCD</t>
  </si>
  <si>
    <t>ER-p1SD1</t>
  </si>
  <si>
    <t>EAp1SF1</t>
  </si>
  <si>
    <t>EAp2SF1</t>
  </si>
  <si>
    <t>EAp3SF1</t>
  </si>
  <si>
    <t>EAp4SF1</t>
  </si>
  <si>
    <t>EAp5SF1</t>
  </si>
  <si>
    <t>EAp6SF1</t>
  </si>
  <si>
    <t>EAp7SF1</t>
  </si>
  <si>
    <t>EAp8SF1</t>
  </si>
  <si>
    <t>Eap1_SF1 - Cumule</t>
  </si>
  <si>
    <t>EAp1SD1</t>
  </si>
  <si>
    <t>EAp2SD1</t>
  </si>
  <si>
    <t>EAp3SD1</t>
  </si>
  <si>
    <t>EAp4SD1</t>
  </si>
  <si>
    <t>EAp5SD1</t>
  </si>
  <si>
    <t>EAp6SD1</t>
  </si>
  <si>
    <t>EAp7SD1</t>
  </si>
  <si>
    <t>EAp8SD1</t>
  </si>
  <si>
    <t>Eap1_SD1 - Cumule</t>
  </si>
  <si>
    <t>EApxSD</t>
  </si>
  <si>
    <t>EApxID</t>
  </si>
  <si>
    <t>EApxSF</t>
  </si>
  <si>
    <t>ER+pxSD</t>
  </si>
  <si>
    <t>ER+pxID</t>
  </si>
  <si>
    <t>ER+pxSF</t>
  </si>
  <si>
    <t>ER-pxSD</t>
  </si>
  <si>
    <t>ER-pxID</t>
  </si>
  <si>
    <t>ER-pxSF</t>
  </si>
  <si>
    <t>EApxSD1</t>
  </si>
  <si>
    <t>EApxID1</t>
  </si>
  <si>
    <t>EApxSF1</t>
  </si>
  <si>
    <t>ER+pxSD1</t>
  </si>
  <si>
    <t>ER+pxID1</t>
  </si>
  <si>
    <t>ER+pxSF1</t>
  </si>
  <si>
    <t>ER-pxSD1</t>
  </si>
  <si>
    <t>ER-pxID1</t>
  </si>
  <si>
    <t>ER-pxSF1</t>
  </si>
  <si>
    <t>ER+p1SF</t>
  </si>
  <si>
    <t>ER+p2SF</t>
  </si>
  <si>
    <t>ER+p3SF</t>
  </si>
  <si>
    <t>ER+p4SF</t>
  </si>
  <si>
    <t>ER+p5SF</t>
  </si>
  <si>
    <t>ER+p6SF</t>
  </si>
  <si>
    <t>ER+p7SF</t>
  </si>
  <si>
    <t>ER+p8SF</t>
  </si>
  <si>
    <t>ER-p1SF</t>
  </si>
  <si>
    <t>ER-p2SF</t>
  </si>
  <si>
    <t>ER-p3SF</t>
  </si>
  <si>
    <t>ER-p4SF</t>
  </si>
  <si>
    <t>ER-p5SF</t>
  </si>
  <si>
    <t>ER-p6SF</t>
  </si>
  <si>
    <t>ER-p7SF</t>
  </si>
  <si>
    <t>ER-p8SF</t>
  </si>
  <si>
    <t>ER-p_SF - Cumule</t>
  </si>
  <si>
    <t>ER+p_SF - Cumule</t>
  </si>
  <si>
    <t>EAp1ID1</t>
  </si>
  <si>
    <t>ER+p1SF1</t>
  </si>
  <si>
    <t>ER-p1SF1</t>
  </si>
  <si>
    <t>ER+p2SF1</t>
  </si>
  <si>
    <t>ER+p3SF1</t>
  </si>
  <si>
    <t>ER+p4SF1</t>
  </si>
  <si>
    <t>ER+p5SF1</t>
  </si>
  <si>
    <t>ER+p6SF1</t>
  </si>
  <si>
    <t>ER+p7SF1</t>
  </si>
  <si>
    <t>ER+p8SF1</t>
  </si>
  <si>
    <t>ER+p_SF1 - Cumule</t>
  </si>
  <si>
    <t>ER-p2SF1</t>
  </si>
  <si>
    <t>ER-p3SF1</t>
  </si>
  <si>
    <t>ER-p4SF1</t>
  </si>
  <si>
    <t>ER-p5SF1</t>
  </si>
  <si>
    <t>ER-p6SF1</t>
  </si>
  <si>
    <t>ER-p7SF1</t>
  </si>
  <si>
    <t>ER-p8SF1</t>
  </si>
  <si>
    <t>ER-p_SF1 - Cumule</t>
  </si>
  <si>
    <t>EAp2ID1</t>
  </si>
  <si>
    <t>EAp3ID1</t>
  </si>
  <si>
    <t>EAp4ID1</t>
  </si>
  <si>
    <t>EAp5ID1</t>
  </si>
  <si>
    <t>EAp6ID1</t>
  </si>
  <si>
    <t>EAp7ID1</t>
  </si>
  <si>
    <t>EAp8ID1</t>
  </si>
  <si>
    <t>Eap_ID1 - Cumule</t>
  </si>
  <si>
    <t>ER-P_SD1 - Cumule</t>
  </si>
  <si>
    <t>ER+p1SD1</t>
  </si>
  <si>
    <t>ER+p2SD1</t>
  </si>
  <si>
    <t>ER-p2SD1</t>
  </si>
  <si>
    <t>ER+p1ID1</t>
  </si>
  <si>
    <t>ER+p2ID1</t>
  </si>
  <si>
    <t>ER+p3ID1</t>
  </si>
  <si>
    <t>ER+p4ID1</t>
  </si>
  <si>
    <t>ER+p5ID1</t>
  </si>
  <si>
    <t>ER+p6ID1</t>
  </si>
  <si>
    <t>ER+p7ID1</t>
  </si>
  <si>
    <t>ER+p8ID1</t>
  </si>
  <si>
    <t>ER+p_ID1 - Cumule</t>
  </si>
  <si>
    <t>ER-p_ID1 - Cumule</t>
  </si>
  <si>
    <t>ER-p3SD1</t>
  </si>
  <si>
    <t>ER-p4SD1</t>
  </si>
  <si>
    <t>ER-p5SD1</t>
  </si>
  <si>
    <t>ER-p6SD1</t>
  </si>
  <si>
    <t>ER-p7SD1</t>
  </si>
  <si>
    <t>ER-p8SD1</t>
  </si>
  <si>
    <t>ER+p3SD1</t>
  </si>
  <si>
    <t>ER+p4SD1</t>
  </si>
  <si>
    <t>ER+p5SD1</t>
  </si>
  <si>
    <t>ER+p6SD1</t>
  </si>
  <si>
    <t>ER+p7SD1</t>
  </si>
  <si>
    <t>ER+p8SD1</t>
  </si>
  <si>
    <t>ER+p_SD1 - Cumule</t>
  </si>
  <si>
    <t>ER-p1ID1</t>
  </si>
  <si>
    <t>ER-p2ID1</t>
  </si>
  <si>
    <t>ER-p3ID1</t>
  </si>
  <si>
    <t>ER-p4ID1</t>
  </si>
  <si>
    <t>ER-p5ID1</t>
  </si>
  <si>
    <t>ER-p6ID1</t>
  </si>
  <si>
    <t>ER-p7ID1</t>
  </si>
  <si>
    <t>ER-p8ID1</t>
  </si>
  <si>
    <t>Profil</t>
  </si>
  <si>
    <r>
      <rPr>
        <sz val="10"/>
        <rFont val="Arial"/>
        <family val="2"/>
      </rPr>
      <t xml:space="preserve">TDYNF     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</si>
  <si>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TDYND     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</si>
  <si>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t>Etat de fonctionnement tarifaire dynamique pour la grille F (n° du jour dynamique)</t>
  </si>
  <si>
    <t>Etat de fonctionnement tarifaire dynamique pour la grille D (n° du jour dynamique)</t>
  </si>
  <si>
    <t>Début (1) ou fin (2)</t>
  </si>
  <si>
    <t>N° du jour dynamique</t>
  </si>
  <si>
    <t>Préavis de passage en tarif dynamique pour la grille D (TD-X, X=n° du jour dynamique)) + 1000</t>
  </si>
  <si>
    <t>Préavis de passage en tarif dynamique pour la grille F (TD-X, X=n° du jour dynamique)) + 1000</t>
  </si>
  <si>
    <t>Acoller les digits 478-480-482 (Lecture 32b)</t>
  </si>
  <si>
    <t>Présence des potentiels (uniquement second quartet du digit affiché)</t>
  </si>
  <si>
    <t>ADS</t>
  </si>
  <si>
    <t>Numéro d’identification du compteur - Acoller les digits 2406-2408-2410 (Lecture 32b)</t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</si>
  <si>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</si>
  <si>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</si>
  <si>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</si>
  <si>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</si>
  <si>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</si>
  <si>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</si>
  <si>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LIB_p2D), enregistré en période P-1</t>
    </r>
  </si>
  <si>
    <t>Energie Active soutirée de la période tarifaire n°1 de la grille D (Cf. LIB_p1D) , enregistré en période P-1</t>
  </si>
  <si>
    <t>Energie Active soutirée de la période tarifaire n°2 de la grille D (Cf. LIB_p1D) , enregistré en période P-1</t>
  </si>
  <si>
    <t>Energie Active soutirée de la période tarifaire n°3 de la grille D (Cf. LIB_p1D) , enregistré en période P-1</t>
  </si>
  <si>
    <t>Energie Active soutirée de la période tarifaire n°4 de la grille D (Cf. LIB_p1D) , enregistré en période P-1</t>
  </si>
  <si>
    <t>Energie Active soutirée de la période tarifaire n°5 de la grille D (Cf. LIB_p1D) , enregistré en période P-1</t>
  </si>
  <si>
    <t>Energie Active soutirée de la période tarifaire n°6 de la grille D (Cf. LIB_p1D) , enregistré en période P-1</t>
  </si>
  <si>
    <t>Energie Active soutirée de la période tarifaire n°7 de la grille D (Cf. LIB_p1D) , enregistré en période P-1</t>
  </si>
  <si>
    <t>Energie Active soutirée de la période tarifaire n°8 de la grille D (Cf. LIB_p1D) , enregistré en période P-1</t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</si>
  <si>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</si>
  <si>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</si>
  <si>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</si>
  <si>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</si>
  <si>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</si>
  <si>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</si>
  <si>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</si>
  <si>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LIB_p8D), enregistré en période P-1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</si>
  <si>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LIB_p2D), enregistré en période P-1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</si>
  <si>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LIB_p3D), enregistré en période P-1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</si>
  <si>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LIB_p4D), enregistré en période P-1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</si>
  <si>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LIB_p5D), enregistré en période P-1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</si>
  <si>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LIB_p6D), enregistré en période P-1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</si>
  <si>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LIB_p7D), enregistré en période P-1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</si>
  <si>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</si>
  <si>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</si>
  <si>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</si>
  <si>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</si>
  <si>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</si>
  <si>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</si>
  <si>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</si>
  <si>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</si>
  <si>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LIB_p1D), enregistré en période P-1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</si>
  <si>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</si>
  <si>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</si>
  <si>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</si>
  <si>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</si>
  <si>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</si>
  <si>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</si>
  <si>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</si>
  <si>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</si>
  <si>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</si>
  <si>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</si>
  <si>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</si>
  <si>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</si>
  <si>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</si>
  <si>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</si>
  <si>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</si>
  <si>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LIB_p8D), enregistré en période P-1</t>
    </r>
  </si>
  <si>
    <t>Energie Active soutirée de la période tarifaire n°1 de la grille F (Cf. LIB_p1F) , enregistré en période P-1</t>
  </si>
  <si>
    <t>Energie Active soutirée de la période tarifaire n°2 de la grille F (Cf. LIB_p1F) , enregistré en période P-1</t>
  </si>
  <si>
    <t>Energie Active soutirée de la période tarifaire n°3 de la grille F (Cf. LIB_p1F) , enregistré en période P-1</t>
  </si>
  <si>
    <t>Energie Active soutirée de la période tarifaire n°4 de la grille F (Cf. LIB_p1F) , enregistré en période P-1</t>
  </si>
  <si>
    <t>Energie Active soutirée de la période tarifaire n°5 de la grille F (Cf. LIB_p1F) , enregistré en période P-1</t>
  </si>
  <si>
    <t>Energie Active soutirée de la période tarifaire n°6 de la grille F (Cf. LIB_p1F) , enregistré en période P-1</t>
  </si>
  <si>
    <t>Energie Active soutirée de la période tarifaire n°7 de la grille F (Cf. LIB_p1F) , enregistré en période P-1</t>
  </si>
  <si>
    <t>Energie Active soutirée de la période tarifaire n°8 de la grille F (Cf. LIB_p1F) , enregistré en période P-1</t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</si>
  <si>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F (Cf. LIB_p1F),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</si>
  <si>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F (Cf. LIB_p2F),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</si>
  <si>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F (Cf. LIB_p3F),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</si>
  <si>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F (Cf. LIB_p4F),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</si>
  <si>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F (Cf. LIB_p5F),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</si>
  <si>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F (Cf. LIB_p6F),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</si>
  <si>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F (Cf. LIB_p7F), enregistré en période P-1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</si>
  <si>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F (Cf. LIB_p8F),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</si>
  <si>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F (Cf. LIB_p1F),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</si>
  <si>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F (Cf. LIB_p2F),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</si>
  <si>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F (Cf. LIB_p3F),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</si>
  <si>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F (Cf. LIB_p4F),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</si>
  <si>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F (Cf. LIB_p5F),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</si>
  <si>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F (Cf. LIB_p6F),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</si>
  <si>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F (Cf. LIB_p7F), enregistré en période P-1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</si>
  <si>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F (Cf. LIB_p8F), enregistré en période P-1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</si>
  <si>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injectée </t>
    </r>
    <r>
      <rPr>
        <sz val="10"/>
        <color indexed="12"/>
        <rFont val="Arial"/>
        <family val="2"/>
      </rPr>
      <t>de la période P-1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</si>
  <si>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P-1 pour la période tarifaire en cours</t>
    </r>
  </si>
  <si>
    <t>Energie Réactive positive de la période P-1 pour la période tarifaire en cours en période de soutirage d'énergie active</t>
  </si>
  <si>
    <t>Energie Réactive positive de la période P-1 pour la période tarifaire en cours en période d'injection d'énergie active</t>
  </si>
  <si>
    <t>Energie Réactive négative de la période P-1 pour la période tarifaire en cours en période de soutirage d'énergie active</t>
  </si>
  <si>
    <t>Energie Réactive négative pour la période P-1 pour la période tarifaire en cours en période d'injection d'énergie active</t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</si>
  <si>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pour la période tarifaire en cours pour MESURES2</t>
    </r>
  </si>
  <si>
    <t>P/S</t>
  </si>
  <si>
    <t>LINKY                     LINKY en mode historique = CBE</t>
  </si>
  <si>
    <t>SAPHIR                  SAPHIR en mode historique = SAPHIR</t>
  </si>
  <si>
    <t>PRODUCT</t>
  </si>
  <si>
    <t>Prend la valeur 2 uniquement si le mode mode PRODUCTEUR du compteur et activé</t>
  </si>
  <si>
    <t>B/L</t>
  </si>
  <si>
    <r>
      <t xml:space="preserve">ADCO / ADSC </t>
    </r>
    <r>
      <rPr>
        <sz val="8"/>
        <rFont val="Arial"/>
        <family val="2"/>
      </rPr>
      <t>(LSB)</t>
    </r>
  </si>
  <si>
    <r>
      <t xml:space="preserve">ADCO / ADSC </t>
    </r>
    <r>
      <rPr>
        <sz val="8"/>
        <rFont val="Arial"/>
        <family val="2"/>
      </rPr>
      <t>(MSB)</t>
    </r>
  </si>
  <si>
    <t>Adresse du concentrateur de téléreport / Adresse Secondaire (Linky) - (Lecture 32b)</t>
  </si>
  <si>
    <r>
      <t>1 → 6 (</t>
    </r>
    <r>
      <rPr>
        <b/>
        <sz val="10"/>
        <color indexed="30"/>
        <rFont val="Arial"/>
        <family val="2"/>
      </rPr>
      <t>4</t>
    </r>
    <r>
      <rPr>
        <sz val="10"/>
        <rFont val="Arial"/>
        <family val="2"/>
      </rPr>
      <t>)</t>
    </r>
  </si>
  <si>
    <t>1 → Nb Voies</t>
  </si>
  <si>
    <r>
      <t>Nombre d'entrée TIC à scanner (</t>
    </r>
    <r>
      <rPr>
        <i/>
        <sz val="10"/>
        <rFont val="Arial"/>
        <family val="2"/>
      </rPr>
      <t>les n premières</t>
    </r>
    <r>
      <rPr>
        <sz val="10"/>
        <rFont val="Arial"/>
        <family val="2"/>
      </rPr>
      <t>) / Si valeur &gt; Nb voie : mode bit/voie</t>
    </r>
  </si>
  <si>
    <t>x</t>
  </si>
  <si>
    <t>Valeur Registre #2 :</t>
  </si>
  <si>
    <t>Mettre un caractère quelconque dans les cellules correspondants aux voie TIC à écouter</t>
  </si>
  <si>
    <t>X</t>
  </si>
  <si>
    <t>Selection de voie TIC en écoute</t>
  </si>
  <si>
    <t>Dec</t>
  </si>
  <si>
    <t>Hex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</si>
  <si>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51711</t>
    </r>
    <r>
      <rPr>
        <sz val="8"/>
        <rFont val="Arial"/>
        <family val="2"/>
      </rPr>
      <t xml:space="preserve"> pour 999999999)</t>
    </r>
  </si>
  <si>
    <r>
      <t xml:space="preserve">Reset automatique du Ticmaster 2 secondes après écriture d'une valeur non nulle. </t>
    </r>
    <r>
      <rPr>
        <b/>
        <sz val="10"/>
        <color rgb="FF0066CC"/>
        <rFont val="Arial"/>
        <family val="2"/>
      </rPr>
      <t>99 : Factory Reset</t>
    </r>
  </si>
  <si>
    <t>ModDefMsb</t>
  </si>
  <si>
    <t>ModDefLsb</t>
  </si>
  <si>
    <t>Tic Manual Bauderate</t>
  </si>
  <si>
    <t>FW41.22+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</si>
</sst>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"/>
  </numFmts>
  <fonts count="7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21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color indexed="21"/>
      <name val="Arial"/>
      <family val="2"/>
    </font>
    <font>
      <sz val="20"/>
      <name val="Arial"/>
      <family val="2"/>
    </font>
    <font>
      <b/>
      <sz val="10"/>
      <color indexed="30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9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color rgb="FF0070C0"/>
      <name val="Arial"/>
      <family val="2"/>
    </font>
    <font>
      <sz val="10"/>
      <color rgb="FFFFFFFF"/>
      <name val="Arial"/>
      <family val="2"/>
    </font>
    <font>
      <i/>
      <sz val="10"/>
      <color indexed="12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008080"/>
      <name val="Arial"/>
      <family val="2"/>
    </font>
    <font>
      <b/>
      <sz val="16"/>
      <name val="Arial"/>
      <family val="2"/>
    </font>
    <font>
      <sz val="10"/>
      <color theme="8" tint="-0.249977111117893"/>
      <name val="Arial"/>
      <family val="2"/>
    </font>
    <font>
      <strike/>
      <sz val="10"/>
      <color theme="0" tint="-0.249977111117893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969696"/>
      <name val="Arial"/>
      <family val="2"/>
    </font>
    <font>
      <b/>
      <sz val="10"/>
      <color rgb="FF969696"/>
      <name val="Arial"/>
      <family val="2"/>
    </font>
    <font>
      <b/>
      <sz val="9"/>
      <color indexed="81"/>
      <name val="Tahoma"/>
      <family val="2"/>
    </font>
    <font>
      <sz val="9"/>
      <color indexed="12"/>
      <name val="Arial"/>
      <family val="2"/>
    </font>
    <font>
      <b/>
      <sz val="10"/>
      <color indexed="21"/>
      <name val="Arial"/>
      <family val="2"/>
    </font>
    <font>
      <sz val="11"/>
      <color indexed="12"/>
      <name val="Arial"/>
      <family val="2"/>
    </font>
    <font>
      <sz val="8"/>
      <color rgb="FF009999"/>
      <name val="Arial"/>
      <family val="2"/>
    </font>
    <font>
      <sz val="11"/>
      <name val="Arial"/>
      <family val="2"/>
    </font>
    <font>
      <b/>
      <sz val="10"/>
      <color rgb="FF0066CC"/>
      <name val="Arial"/>
      <family val="2"/>
    </font>
    <font>
      <b/>
      <i/>
      <sz val="10"/>
      <color rgb="FF0066CC"/>
      <name val="Arial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sz val="10"/>
      <color theme="0" tint="-0.14999847407452621"/>
      <name val="Arial"/>
      <family val="2"/>
    </font>
    <font>
      <b/>
      <sz val="14"/>
      <color rgb="FF008080"/>
      <name val="Arial"/>
      <family val="2"/>
    </font>
    <font>
      <b/>
      <sz val="8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45">
        <stop position="0">
          <color rgb="FF00FF00"/>
        </stop>
        <stop position="0.5">
          <color rgb="FFFF33CC"/>
        </stop>
        <stop position="1">
          <color rgb="FF00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C8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FFFF"/>
        <bgColor indexed="64"/>
      </patternFill>
    </fill>
    <fill>
      <gradientFill degree="45">
        <stop position="0">
          <color rgb="FF00FF00"/>
        </stop>
        <stop position="0.5">
          <color rgb="FF009999"/>
        </stop>
        <stop position="1">
          <color rgb="FF00FF00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gradientFill degree="45">
        <stop position="0">
          <color rgb="FF009999"/>
        </stop>
        <stop position="0.5">
          <color rgb="FFFF33CC"/>
        </stop>
        <stop position="1">
          <color rgb="FF009999"/>
        </stop>
      </gradientFill>
    </fill>
    <fill>
      <patternFill patternType="solid">
        <fgColor rgb="FFFF0066"/>
        <bgColor indexed="64"/>
      </patternFill>
    </fill>
    <fill>
      <gradientFill degree="45">
        <stop position="0">
          <color rgb="FF00FFFF"/>
        </stop>
        <stop position="0.5">
          <color rgb="FF009999"/>
        </stop>
        <stop position="1">
          <color rgb="FF00FFFF"/>
        </stop>
      </gradientFill>
    </fill>
    <fill>
      <patternFill patternType="solid">
        <fgColor rgb="FF0066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225">
        <stop position="0">
          <color rgb="FFFF00FF"/>
        </stop>
        <stop position="1">
          <color rgb="FF009999"/>
        </stop>
      </gradientFill>
    </fill>
    <fill>
      <gradientFill degree="45">
        <stop position="0">
          <color rgb="FF00B0F0"/>
        </stop>
        <stop position="0.5">
          <color rgb="FF00FFFF"/>
        </stop>
        <stop position="1">
          <color rgb="FF00B0F0"/>
        </stop>
      </gradient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6" borderId="50" applyNumberFormat="0" applyAlignment="0" applyProtection="0"/>
    <xf numFmtId="0" fontId="19" fillId="0" borderId="51" applyNumberFormat="0" applyFill="0" applyAlignment="0" applyProtection="0"/>
    <xf numFmtId="0" fontId="15" fillId="27" borderId="52" applyNumberFormat="0" applyFont="0" applyAlignment="0" applyProtection="0"/>
    <xf numFmtId="0" fontId="20" fillId="28" borderId="50" applyNumberFormat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15" fillId="0" borderId="0"/>
    <xf numFmtId="0" fontId="23" fillId="31" borderId="0" applyNumberFormat="0" applyBorder="0" applyAlignment="0" applyProtection="0"/>
    <xf numFmtId="0" fontId="24" fillId="26" borderId="5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4" applyNumberFormat="0" applyFill="0" applyAlignment="0" applyProtection="0"/>
    <xf numFmtId="0" fontId="28" fillId="0" borderId="55" applyNumberFormat="0" applyFill="0" applyAlignment="0" applyProtection="0"/>
    <xf numFmtId="0" fontId="29" fillId="0" borderId="5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7" applyNumberFormat="0" applyFill="0" applyAlignment="0" applyProtection="0"/>
    <xf numFmtId="0" fontId="31" fillId="32" borderId="58" applyNumberFormat="0" applyAlignment="0" applyProtection="0"/>
    <xf numFmtId="0" fontId="1" fillId="0" borderId="0"/>
  </cellStyleXfs>
  <cellXfs count="48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9" fillId="0" borderId="8" xfId="0" applyFont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/>
    <xf numFmtId="0" fontId="0" fillId="0" borderId="4" xfId="0" applyFill="1" applyBorder="1" applyAlignment="1">
      <alignment horizontal="center"/>
    </xf>
    <xf numFmtId="0" fontId="15" fillId="0" borderId="0" xfId="32"/>
    <xf numFmtId="0" fontId="10" fillId="0" borderId="10" xfId="0" applyFont="1" applyBorder="1"/>
    <xf numFmtId="0" fontId="9" fillId="0" borderId="17" xfId="0" applyFont="1" applyBorder="1" applyAlignment="1">
      <alignment horizontal="left" indent="1"/>
    </xf>
    <xf numFmtId="0" fontId="5" fillId="0" borderId="4" xfId="0" applyFont="1" applyBorder="1"/>
    <xf numFmtId="0" fontId="10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32" applyBorder="1"/>
    <xf numFmtId="0" fontId="0" fillId="0" borderId="26" xfId="0" applyFill="1" applyBorder="1" applyAlignment="1">
      <alignment horizontal="left" inden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25" xfId="0" applyFont="1" applyBorder="1"/>
    <xf numFmtId="0" fontId="0" fillId="0" borderId="10" xfId="0" applyFont="1" applyBorder="1"/>
    <xf numFmtId="0" fontId="0" fillId="0" borderId="0" xfId="0" applyAlignment="1">
      <alignment horizontal="right" indent="1"/>
    </xf>
    <xf numFmtId="0" fontId="15" fillId="0" borderId="0" xfId="32" applyFill="1" applyBorder="1"/>
    <xf numFmtId="0" fontId="35" fillId="0" borderId="4" xfId="0" applyFont="1" applyBorder="1"/>
    <xf numFmtId="0" fontId="6" fillId="0" borderId="61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61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0" xfId="0" quotePrefix="1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34" borderId="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3" fillId="34" borderId="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8" fillId="33" borderId="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42" fillId="37" borderId="3" xfId="0" applyFont="1" applyFill="1" applyBorder="1" applyAlignment="1">
      <alignment vertical="center"/>
    </xf>
    <xf numFmtId="0" fontId="0" fillId="44" borderId="14" xfId="0" applyFill="1" applyBorder="1" applyAlignment="1">
      <alignment horizontal="center"/>
    </xf>
    <xf numFmtId="0" fontId="0" fillId="44" borderId="10" xfId="0" applyFont="1" applyFill="1" applyBorder="1"/>
    <xf numFmtId="0" fontId="0" fillId="44" borderId="4" xfId="0" applyFont="1" applyFill="1" applyBorder="1" applyAlignment="1">
      <alignment horizontal="left"/>
    </xf>
    <xf numFmtId="20" fontId="0" fillId="0" borderId="1" xfId="0" applyNumberFormat="1" applyBorder="1" applyAlignment="1">
      <alignment vertical="center"/>
    </xf>
    <xf numFmtId="0" fontId="5" fillId="0" borderId="45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10" fillId="0" borderId="20" xfId="0" applyFont="1" applyBorder="1" applyAlignment="1">
      <alignment horizontal="left" indent="1"/>
    </xf>
    <xf numFmtId="0" fontId="10" fillId="0" borderId="31" xfId="0" applyFont="1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quotePrefix="1" applyFont="1" applyBorder="1" applyAlignment="1">
      <alignment horizontal="left" indent="1"/>
    </xf>
    <xf numFmtId="0" fontId="44" fillId="0" borderId="4" xfId="0" applyFont="1" applyBorder="1" applyAlignment="1">
      <alignment horizontal="left" indent="1"/>
    </xf>
    <xf numFmtId="0" fontId="5" fillId="42" borderId="14" xfId="0" applyFont="1" applyFill="1" applyBorder="1" applyAlignment="1">
      <alignment horizontal="center"/>
    </xf>
    <xf numFmtId="0" fontId="10" fillId="42" borderId="10" xfId="0" applyFont="1" applyFill="1" applyBorder="1"/>
    <xf numFmtId="0" fontId="44" fillId="42" borderId="4" xfId="0" applyFont="1" applyFill="1" applyBorder="1" applyAlignment="1">
      <alignment horizontal="left" indent="1"/>
    </xf>
    <xf numFmtId="0" fontId="0" fillId="42" borderId="25" xfId="0" applyFont="1" applyFill="1" applyBorder="1"/>
    <xf numFmtId="0" fontId="10" fillId="0" borderId="3" xfId="0" applyFont="1" applyFill="1" applyBorder="1" applyAlignment="1">
      <alignment horizontal="right" vertical="center"/>
    </xf>
    <xf numFmtId="0" fontId="45" fillId="0" borderId="2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8" fillId="0" borderId="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36" fillId="0" borderId="6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6" fillId="46" borderId="6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4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Border="1" applyAlignment="1">
      <alignment horizontal="left" vertical="center" indent="3"/>
    </xf>
    <xf numFmtId="0" fontId="0" fillId="0" borderId="0" xfId="0" applyAlignment="1"/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0" fillId="34" borderId="4" xfId="0" applyFill="1" applyBorder="1" applyAlignment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0" borderId="0" xfId="0"/>
    <xf numFmtId="0" fontId="11" fillId="0" borderId="37" xfId="0" applyFont="1" applyBorder="1" applyAlignment="1">
      <alignment horizontal="left" vertical="center" indent="3"/>
    </xf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39" borderId="4" xfId="0" applyFont="1" applyFill="1" applyBorder="1" applyAlignment="1">
      <alignment horizontal="center" vertical="center"/>
    </xf>
    <xf numFmtId="0" fontId="6" fillId="47" borderId="60" xfId="0" applyFont="1" applyFill="1" applyBorder="1" applyAlignment="1">
      <alignment horizontal="center" vertical="center"/>
    </xf>
    <xf numFmtId="0" fontId="42" fillId="47" borderId="3" xfId="0" applyFont="1" applyFill="1" applyBorder="1" applyAlignment="1">
      <alignment vertical="center"/>
    </xf>
    <xf numFmtId="0" fontId="0" fillId="0" borderId="0" xfId="0" applyBorder="1"/>
    <xf numFmtId="0" fontId="0" fillId="35" borderId="4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11" fillId="0" borderId="36" xfId="0" applyFont="1" applyBorder="1" applyAlignment="1">
      <alignment horizontal="left" vertical="center" indent="3"/>
    </xf>
    <xf numFmtId="0" fontId="11" fillId="0" borderId="38" xfId="0" applyFont="1" applyBorder="1" applyAlignment="1">
      <alignment horizontal="left" vertical="center" indent="3"/>
    </xf>
    <xf numFmtId="0" fontId="0" fillId="48" borderId="4" xfId="0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50" fillId="0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 indent="3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35" borderId="4" xfId="0" applyFont="1" applyFill="1" applyBorder="1" applyAlignment="1">
      <alignment horizontal="center" vertical="center"/>
    </xf>
    <xf numFmtId="0" fontId="48" fillId="35" borderId="4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left" indent="4"/>
    </xf>
    <xf numFmtId="0" fontId="0" fillId="0" borderId="1" xfId="0" applyBorder="1" applyAlignment="1">
      <alignment horizontal="left" inden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6" fillId="0" borderId="6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7" xfId="0" applyBorder="1" applyAlignment="1">
      <alignment horizontal="right" indent="1"/>
    </xf>
    <xf numFmtId="0" fontId="0" fillId="0" borderId="7" xfId="0" applyBorder="1" applyAlignment="1"/>
    <xf numFmtId="0" fontId="0" fillId="0" borderId="26" xfId="0" applyBorder="1"/>
    <xf numFmtId="0" fontId="0" fillId="0" borderId="3" xfId="0" applyBorder="1" applyAlignment="1">
      <alignment horizontal="left" indent="1"/>
    </xf>
    <xf numFmtId="0" fontId="0" fillId="0" borderId="25" xfId="0" applyBorder="1" applyAlignment="1">
      <alignment horizontal="right" indent="1"/>
    </xf>
    <xf numFmtId="0" fontId="0" fillId="0" borderId="6" xfId="0" applyBorder="1" applyAlignment="1">
      <alignment horizontal="left" indent="1"/>
    </xf>
    <xf numFmtId="0" fontId="0" fillId="0" borderId="26" xfId="0" applyBorder="1" applyAlignment="1">
      <alignment horizontal="right" indent="1"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 indent="1"/>
    </xf>
    <xf numFmtId="0" fontId="0" fillId="50" borderId="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vertical="center"/>
    </xf>
    <xf numFmtId="0" fontId="6" fillId="45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47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37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5" xfId="0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165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left" indent="1"/>
    </xf>
    <xf numFmtId="0" fontId="0" fillId="49" borderId="3" xfId="0" applyFill="1" applyBorder="1" applyAlignment="1">
      <alignment horizontal="left" indent="1"/>
    </xf>
    <xf numFmtId="165" fontId="0" fillId="0" borderId="4" xfId="0" applyNumberFormat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3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1"/>
    </xf>
    <xf numFmtId="165" fontId="9" fillId="0" borderId="0" xfId="0" applyNumberFormat="1" applyFont="1" applyFill="1" applyBorder="1" applyAlignment="1">
      <alignment horizontal="center"/>
    </xf>
    <xf numFmtId="0" fontId="0" fillId="34" borderId="3" xfId="0" applyFill="1" applyBorder="1" applyAlignment="1">
      <alignment horizontal="left" indent="1"/>
    </xf>
    <xf numFmtId="165" fontId="0" fillId="51" borderId="3" xfId="0" applyNumberFormat="1" applyFill="1" applyBorder="1" applyAlignment="1">
      <alignment horizontal="left" indent="1"/>
    </xf>
    <xf numFmtId="0" fontId="0" fillId="47" borderId="3" xfId="0" applyFill="1" applyBorder="1" applyAlignment="1">
      <alignment horizontal="left" indent="1"/>
    </xf>
    <xf numFmtId="0" fontId="43" fillId="0" borderId="4" xfId="0" applyFont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0" fontId="0" fillId="0" borderId="10" xfId="0" applyBorder="1" applyAlignment="1">
      <alignment horizontal="center"/>
    </xf>
    <xf numFmtId="0" fontId="10" fillId="0" borderId="16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50" fillId="0" borderId="60" xfId="0" applyFont="1" applyFill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 wrapText="1"/>
    </xf>
    <xf numFmtId="0" fontId="6" fillId="0" borderId="60" xfId="0" quotePrefix="1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0" xfId="0" applyFont="1" applyBorder="1" applyAlignment="1">
      <alignment horizontal="center" vertical="center" wrapText="1"/>
    </xf>
    <xf numFmtId="0" fontId="6" fillId="0" borderId="60" xfId="0" quotePrefix="1" applyFont="1" applyBorder="1" applyAlignment="1">
      <alignment horizontal="center" vertical="center" wrapText="1"/>
    </xf>
    <xf numFmtId="0" fontId="36" fillId="47" borderId="6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6" fillId="46" borderId="60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3"/>
    </xf>
    <xf numFmtId="164" fontId="4" fillId="0" borderId="0" xfId="0" applyNumberFormat="1" applyFont="1" applyFill="1" applyBorder="1" applyAlignment="1">
      <alignment horizontal="right" indent="1"/>
    </xf>
    <xf numFmtId="0" fontId="34" fillId="0" borderId="0" xfId="0" applyFont="1" applyFill="1" applyAlignment="1">
      <alignment horizontal="center"/>
    </xf>
    <xf numFmtId="0" fontId="15" fillId="0" borderId="0" xfId="32" applyFill="1"/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56" fillId="48" borderId="62" xfId="0" applyFont="1" applyFill="1" applyBorder="1" applyAlignment="1">
      <alignment horizontal="right" indent="1"/>
    </xf>
    <xf numFmtId="0" fontId="56" fillId="48" borderId="63" xfId="0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3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52" borderId="3" xfId="0" quotePrefix="1" applyFill="1" applyBorder="1" applyAlignment="1">
      <alignment horizontal="left" indent="1"/>
    </xf>
    <xf numFmtId="0" fontId="0" fillId="52" borderId="3" xfId="0" applyFill="1" applyBorder="1" applyAlignment="1">
      <alignment horizontal="left" indent="1"/>
    </xf>
    <xf numFmtId="0" fontId="0" fillId="53" borderId="3" xfId="0" applyFill="1" applyBorder="1" applyAlignment="1">
      <alignment horizontal="left" indent="1"/>
    </xf>
    <xf numFmtId="0" fontId="0" fillId="54" borderId="3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4" xfId="0" applyBorder="1" applyAlignment="1">
      <alignment vertical="center" textRotation="90"/>
    </xf>
    <xf numFmtId="0" fontId="61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ill="1" applyBorder="1" applyAlignment="1">
      <alignment horizontal="right" indent="1"/>
    </xf>
    <xf numFmtId="0" fontId="62" fillId="35" borderId="4" xfId="0" applyFont="1" applyFill="1" applyBorder="1" applyAlignment="1">
      <alignment horizontal="center" vertical="center"/>
    </xf>
    <xf numFmtId="0" fontId="63" fillId="0" borderId="4" xfId="0" applyFont="1" applyBorder="1"/>
    <xf numFmtId="0" fontId="63" fillId="0" borderId="4" xfId="0" applyFont="1" applyBorder="1" applyAlignment="1">
      <alignment horizontal="center"/>
    </xf>
    <xf numFmtId="0" fontId="63" fillId="0" borderId="4" xfId="0" applyFont="1" applyBorder="1" applyAlignment="1"/>
    <xf numFmtId="0" fontId="62" fillId="49" borderId="4" xfId="0" applyFont="1" applyFill="1" applyBorder="1" applyAlignment="1">
      <alignment horizontal="center" vertical="center"/>
    </xf>
    <xf numFmtId="0" fontId="62" fillId="43" borderId="4" xfId="0" applyFont="1" applyFill="1" applyBorder="1" applyAlignment="1">
      <alignment horizontal="center" vertical="center"/>
    </xf>
    <xf numFmtId="0" fontId="62" fillId="34" borderId="4" xfId="0" applyFont="1" applyFill="1" applyBorder="1" applyAlignment="1">
      <alignment horizontal="center" vertical="center"/>
    </xf>
    <xf numFmtId="0" fontId="62" fillId="51" borderId="4" xfId="0" applyFont="1" applyFill="1" applyBorder="1" applyAlignment="1">
      <alignment horizontal="center" vertical="center"/>
    </xf>
    <xf numFmtId="0" fontId="62" fillId="47" borderId="4" xfId="0" applyFont="1" applyFill="1" applyBorder="1" applyAlignment="1">
      <alignment horizontal="center" vertical="center"/>
    </xf>
    <xf numFmtId="0" fontId="62" fillId="54" borderId="4" xfId="0" applyFont="1" applyFill="1" applyBorder="1" applyAlignment="1">
      <alignment horizontal="center" vertical="center"/>
    </xf>
    <xf numFmtId="0" fontId="62" fillId="52" borderId="4" xfId="0" applyFont="1" applyFill="1" applyBorder="1" applyAlignment="1">
      <alignment horizontal="center" vertical="center"/>
    </xf>
    <xf numFmtId="0" fontId="62" fillId="53" borderId="4" xfId="0" applyFont="1" applyFill="1" applyBorder="1" applyAlignment="1">
      <alignment horizontal="center" vertical="center"/>
    </xf>
    <xf numFmtId="165" fontId="63" fillId="0" borderId="4" xfId="0" applyNumberFormat="1" applyFont="1" applyBorder="1" applyAlignment="1">
      <alignment horizontal="center"/>
    </xf>
    <xf numFmtId="0" fontId="63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54" borderId="14" xfId="0" applyFill="1" applyBorder="1" applyAlignment="1">
      <alignment horizontal="center"/>
    </xf>
    <xf numFmtId="0" fontId="0" fillId="54" borderId="10" xfId="0" applyFont="1" applyFill="1" applyBorder="1"/>
    <xf numFmtId="0" fontId="0" fillId="54" borderId="10" xfId="0" applyFont="1" applyFill="1" applyBorder="1" applyAlignment="1">
      <alignment horizontal="center"/>
    </xf>
    <xf numFmtId="0" fontId="0" fillId="54" borderId="4" xfId="0" applyFont="1" applyFill="1" applyBorder="1" applyAlignment="1">
      <alignment horizontal="left" indent="1"/>
    </xf>
    <xf numFmtId="0" fontId="0" fillId="55" borderId="4" xfId="0" applyFont="1" applyFill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left" indent="1"/>
    </xf>
    <xf numFmtId="0" fontId="32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center" vertical="center"/>
    </xf>
    <xf numFmtId="0" fontId="65" fillId="56" borderId="3" xfId="0" applyFont="1" applyFill="1" applyBorder="1" applyAlignment="1">
      <alignment vertical="center"/>
    </xf>
    <xf numFmtId="0" fontId="65" fillId="56" borderId="60" xfId="0" applyFont="1" applyFill="1" applyBorder="1" applyAlignment="1">
      <alignment horizontal="left" vertical="center"/>
    </xf>
    <xf numFmtId="0" fontId="65" fillId="56" borderId="60" xfId="0" applyFont="1" applyFill="1" applyBorder="1" applyAlignment="1">
      <alignment horizontal="center" vertical="center"/>
    </xf>
    <xf numFmtId="0" fontId="65" fillId="56" borderId="60" xfId="0" quotePrefix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60" xfId="0" quotePrefix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6" fillId="0" borderId="60" xfId="0" quotePrefix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57" borderId="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0" fillId="49" borderId="4" xfId="0" applyFill="1" applyBorder="1" applyAlignment="1">
      <alignment horizontal="center" vertical="center"/>
    </xf>
    <xf numFmtId="0" fontId="0" fillId="48" borderId="3" xfId="0" applyFont="1" applyFill="1" applyBorder="1" applyAlignment="1">
      <alignment vertical="center"/>
    </xf>
    <xf numFmtId="0" fontId="5" fillId="48" borderId="3" xfId="0" applyFont="1" applyFill="1" applyBorder="1" applyAlignment="1">
      <alignment vertical="center"/>
    </xf>
    <xf numFmtId="0" fontId="0" fillId="48" borderId="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49" borderId="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60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 wrapText="1"/>
    </xf>
    <xf numFmtId="0" fontId="6" fillId="45" borderId="60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36" fillId="0" borderId="60" xfId="0" applyFont="1" applyBorder="1" applyAlignment="1">
      <alignment horizontal="left" vertical="center"/>
    </xf>
    <xf numFmtId="0" fontId="50" fillId="0" borderId="60" xfId="0" applyFont="1" applyBorder="1" applyAlignment="1">
      <alignment horizontal="left" vertical="center"/>
    </xf>
    <xf numFmtId="0" fontId="6" fillId="46" borderId="60" xfId="0" applyFont="1" applyFill="1" applyBorder="1" applyAlignment="1">
      <alignment horizontal="left" vertical="center"/>
    </xf>
    <xf numFmtId="0" fontId="6" fillId="47" borderId="60" xfId="0" applyFont="1" applyFill="1" applyBorder="1" applyAlignment="1">
      <alignment horizontal="left" vertical="center"/>
    </xf>
    <xf numFmtId="0" fontId="50" fillId="45" borderId="60" xfId="0" applyFont="1" applyFill="1" applyBorder="1" applyAlignment="1">
      <alignment horizontal="left" vertical="center"/>
    </xf>
    <xf numFmtId="0" fontId="50" fillId="0" borderId="60" xfId="0" applyFont="1" applyFill="1" applyBorder="1" applyAlignment="1">
      <alignment horizontal="left" vertical="center"/>
    </xf>
    <xf numFmtId="0" fontId="50" fillId="47" borderId="60" xfId="0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left" vertical="center"/>
    </xf>
    <xf numFmtId="0" fontId="50" fillId="37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65" fillId="56" borderId="60" xfId="0" applyFont="1" applyFill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47" fillId="0" borderId="60" xfId="0" applyFont="1" applyBorder="1" applyAlignment="1">
      <alignment horizontal="left" vertical="center"/>
    </xf>
    <xf numFmtId="0" fontId="65" fillId="56" borderId="60" xfId="0" applyFont="1" applyFill="1" applyBorder="1" applyAlignment="1">
      <alignment horizontal="left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4" xfId="0" applyFont="1" applyFill="1" applyBorder="1" applyAlignment="1">
      <alignment horizontal="left" indent="1"/>
    </xf>
    <xf numFmtId="0" fontId="0" fillId="0" borderId="14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0" fontId="9" fillId="0" borderId="16" xfId="0" applyFont="1" applyFill="1" applyBorder="1" applyAlignment="1">
      <alignment vertical="center"/>
    </xf>
    <xf numFmtId="0" fontId="68" fillId="0" borderId="4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left" vertical="center"/>
    </xf>
    <xf numFmtId="0" fontId="47" fillId="0" borderId="60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Border="1" applyAlignment="1">
      <alignment horizontal="left" indent="1"/>
    </xf>
    <xf numFmtId="0" fontId="30" fillId="0" borderId="0" xfId="32" applyFont="1" applyFill="1" applyBorder="1"/>
    <xf numFmtId="0" fontId="30" fillId="0" borderId="0" xfId="32" applyFont="1" applyBorder="1"/>
    <xf numFmtId="0" fontId="69" fillId="0" borderId="20" xfId="0" applyFont="1" applyFill="1" applyBorder="1" applyAlignment="1">
      <alignment horizontal="left" vertical="center"/>
    </xf>
    <xf numFmtId="0" fontId="69" fillId="0" borderId="6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35" borderId="0" xfId="0" applyFill="1" applyBorder="1" applyAlignment="1"/>
    <xf numFmtId="0" fontId="0" fillId="35" borderId="0" xfId="0" applyFill="1" applyAlignment="1"/>
    <xf numFmtId="0" fontId="0" fillId="35" borderId="0" xfId="0" applyFill="1" applyBorder="1"/>
    <xf numFmtId="0" fontId="64" fillId="58" borderId="0" xfId="0" applyFont="1" applyFill="1" applyAlignment="1">
      <alignment horizontal="center"/>
    </xf>
    <xf numFmtId="0" fontId="64" fillId="58" borderId="2" xfId="0" applyFont="1" applyFill="1" applyBorder="1" applyAlignment="1">
      <alignment horizontal="center" vertical="center"/>
    </xf>
    <xf numFmtId="0" fontId="71" fillId="58" borderId="4" xfId="0" applyFont="1" applyFill="1" applyBorder="1" applyAlignment="1">
      <alignment horizontal="center" vertical="center"/>
    </xf>
    <xf numFmtId="0" fontId="64" fillId="58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70" fillId="0" borderId="37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7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9" fillId="0" borderId="60" xfId="0" applyFont="1" applyFill="1" applyBorder="1" applyAlignment="1">
      <alignment horizontal="center" vertical="center"/>
    </xf>
    <xf numFmtId="0" fontId="0" fillId="47" borderId="3" xfId="0" applyFont="1" applyFill="1" applyBorder="1" applyAlignment="1">
      <alignment vertical="center"/>
    </xf>
    <xf numFmtId="0" fontId="42" fillId="59" borderId="3" xfId="0" applyFont="1" applyFill="1" applyBorder="1" applyAlignment="1">
      <alignment vertical="center"/>
    </xf>
    <xf numFmtId="0" fontId="0" fillId="59" borderId="3" xfId="0" applyFill="1" applyBorder="1" applyAlignment="1">
      <alignment vertical="center"/>
    </xf>
    <xf numFmtId="0" fontId="0" fillId="60" borderId="3" xfId="0" applyFont="1" applyFill="1" applyBorder="1" applyAlignment="1">
      <alignment vertical="center"/>
    </xf>
    <xf numFmtId="0" fontId="42" fillId="43" borderId="3" xfId="0" applyFont="1" applyFill="1" applyBorder="1" applyAlignment="1">
      <alignment vertical="center"/>
    </xf>
    <xf numFmtId="0" fontId="0" fillId="43" borderId="3" xfId="0" applyFont="1" applyFill="1" applyBorder="1" applyAlignment="1">
      <alignment vertical="center"/>
    </xf>
    <xf numFmtId="0" fontId="6" fillId="43" borderId="60" xfId="0" applyFont="1" applyFill="1" applyBorder="1" applyAlignment="1">
      <alignment horizontal="left" vertical="center"/>
    </xf>
    <xf numFmtId="0" fontId="6" fillId="43" borderId="60" xfId="0" applyFont="1" applyFill="1" applyBorder="1" applyAlignment="1">
      <alignment horizontal="center" vertical="center"/>
    </xf>
    <xf numFmtId="0" fontId="36" fillId="43" borderId="60" xfId="0" applyFont="1" applyFill="1" applyBorder="1" applyAlignment="1">
      <alignment horizontal="center" vertical="center"/>
    </xf>
    <xf numFmtId="0" fontId="6" fillId="60" borderId="60" xfId="0" applyFont="1" applyFill="1" applyBorder="1" applyAlignment="1">
      <alignment horizontal="left" vertical="center"/>
    </xf>
    <xf numFmtId="0" fontId="6" fillId="60" borderId="60" xfId="0" applyFont="1" applyFill="1" applyBorder="1" applyAlignment="1">
      <alignment horizontal="center" vertical="center"/>
    </xf>
    <xf numFmtId="0" fontId="36" fillId="60" borderId="60" xfId="0" applyFont="1" applyFill="1" applyBorder="1" applyAlignment="1">
      <alignment horizontal="center" vertical="center"/>
    </xf>
    <xf numFmtId="0" fontId="6" fillId="59" borderId="60" xfId="0" applyFont="1" applyFill="1" applyBorder="1" applyAlignment="1">
      <alignment horizontal="left" vertical="center"/>
    </xf>
    <xf numFmtId="0" fontId="6" fillId="59" borderId="60" xfId="0" applyFont="1" applyFill="1" applyBorder="1" applyAlignment="1">
      <alignment horizontal="center" vertical="center"/>
    </xf>
    <xf numFmtId="0" fontId="36" fillId="59" borderId="60" xfId="0" applyFont="1" applyFill="1" applyBorder="1" applyAlignment="1">
      <alignment horizontal="center" vertical="center"/>
    </xf>
    <xf numFmtId="0" fontId="6" fillId="43" borderId="20" xfId="0" applyFont="1" applyFill="1" applyBorder="1" applyAlignment="1">
      <alignment horizontal="left" vertical="center"/>
    </xf>
    <xf numFmtId="0" fontId="50" fillId="43" borderId="20" xfId="0" applyFont="1" applyFill="1" applyBorder="1" applyAlignment="1">
      <alignment horizontal="left" vertical="center"/>
    </xf>
    <xf numFmtId="20" fontId="6" fillId="0" borderId="60" xfId="0" applyNumberFormat="1" applyFont="1" applyFill="1" applyBorder="1" applyAlignment="1">
      <alignment horizontal="left" vertical="center"/>
    </xf>
    <xf numFmtId="0" fontId="64" fillId="56" borderId="6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33" borderId="3" xfId="0" applyFill="1" applyBorder="1" applyAlignment="1">
      <alignment horizontal="left" indent="1"/>
    </xf>
    <xf numFmtId="0" fontId="0" fillId="33" borderId="4" xfId="0" applyFill="1" applyBorder="1" applyAlignment="1">
      <alignment horizontal="left" indent="1"/>
    </xf>
    <xf numFmtId="0" fontId="0" fillId="33" borderId="25" xfId="0" applyFill="1" applyBorder="1" applyAlignment="1">
      <alignment horizontal="right" indent="1"/>
    </xf>
    <xf numFmtId="0" fontId="0" fillId="0" borderId="3" xfId="0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0" fillId="61" borderId="4" xfId="0" applyFont="1" applyFill="1" applyBorder="1" applyAlignment="1">
      <alignment horizontal="center" vertical="center"/>
    </xf>
    <xf numFmtId="0" fontId="0" fillId="62" borderId="4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left" vertical="center"/>
    </xf>
    <xf numFmtId="0" fontId="0" fillId="0" borderId="4" xfId="0" applyFont="1" applyBorder="1" applyAlignment="1">
      <alignment horizontal="left" indent="1"/>
    </xf>
    <xf numFmtId="0" fontId="1" fillId="63" borderId="48" xfId="43" applyFill="1" applyBorder="1" applyAlignment="1">
      <alignment horizontal="center"/>
    </xf>
    <xf numFmtId="0" fontId="1" fillId="63" borderId="17" xfId="43" applyFill="1" applyBorder="1" applyAlignment="1">
      <alignment horizontal="center"/>
    </xf>
    <xf numFmtId="0" fontId="1" fillId="63" borderId="49" xfId="43" applyFill="1" applyBorder="1" applyAlignment="1">
      <alignment horizontal="center"/>
    </xf>
    <xf numFmtId="0" fontId="72" fillId="0" borderId="0" xfId="0" applyFont="1" applyAlignment="1">
      <alignment horizontal="center"/>
    </xf>
    <xf numFmtId="0" fontId="1" fillId="0" borderId="72" xfId="43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0" xfId="0" applyFill="1"/>
    <xf numFmtId="0" fontId="0" fillId="0" borderId="0" xfId="0" applyFont="1" applyFill="1" applyBorder="1" applyAlignment="1">
      <alignment horizontal="right"/>
    </xf>
    <xf numFmtId="0" fontId="73" fillId="0" borderId="36" xfId="0" applyFont="1" applyBorder="1" applyAlignment="1">
      <alignment vertical="center"/>
    </xf>
    <xf numFmtId="0" fontId="73" fillId="0" borderId="38" xfId="0" applyFont="1" applyBorder="1" applyAlignment="1">
      <alignment vertical="center"/>
    </xf>
    <xf numFmtId="0" fontId="0" fillId="0" borderId="10" xfId="0" applyFill="1" applyBorder="1"/>
    <xf numFmtId="0" fontId="0" fillId="0" borderId="20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0" fillId="0" borderId="35" xfId="0" applyFont="1" applyBorder="1" applyAlignment="1">
      <alignment horizontal="left" indent="3"/>
    </xf>
    <xf numFmtId="0" fontId="0" fillId="0" borderId="34" xfId="0" applyBorder="1" applyAlignment="1">
      <alignment horizontal="left" indent="3"/>
    </xf>
    <xf numFmtId="0" fontId="5" fillId="0" borderId="35" xfId="0" applyFont="1" applyBorder="1" applyAlignment="1">
      <alignment horizontal="left" indent="1"/>
    </xf>
    <xf numFmtId="0" fontId="0" fillId="0" borderId="43" xfId="0" applyFont="1" applyBorder="1" applyAlignment="1">
      <alignment horizontal="left" indent="1"/>
    </xf>
    <xf numFmtId="0" fontId="5" fillId="0" borderId="44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0" fillId="0" borderId="18" xfId="0" applyBorder="1"/>
    <xf numFmtId="0" fontId="0" fillId="0" borderId="46" xfId="0" applyBorder="1"/>
    <xf numFmtId="0" fontId="5" fillId="0" borderId="20" xfId="0" applyFont="1" applyBorder="1" applyAlignment="1">
      <alignment horizontal="left" indent="1"/>
    </xf>
    <xf numFmtId="0" fontId="0" fillId="0" borderId="22" xfId="0" applyFont="1" applyBorder="1" applyAlignment="1">
      <alignment horizontal="left" vertical="top" indent="1"/>
    </xf>
    <xf numFmtId="0" fontId="5" fillId="0" borderId="45" xfId="0" applyFont="1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0" fontId="0" fillId="0" borderId="43" xfId="0" applyBorder="1" applyAlignment="1">
      <alignment horizontal="left" vertical="top" indent="1"/>
    </xf>
    <xf numFmtId="0" fontId="0" fillId="0" borderId="44" xfId="0" applyBorder="1" applyAlignment="1">
      <alignment horizontal="left" vertical="top" indent="1"/>
    </xf>
    <xf numFmtId="0" fontId="0" fillId="0" borderId="20" xfId="0" applyBorder="1"/>
    <xf numFmtId="0" fontId="0" fillId="0" borderId="31" xfId="0" applyBorder="1"/>
    <xf numFmtId="0" fontId="0" fillId="0" borderId="43" xfId="0" applyFont="1" applyBorder="1" applyAlignment="1">
      <alignment horizontal="left" indent="3"/>
    </xf>
    <xf numFmtId="0" fontId="0" fillId="0" borderId="44" xfId="0" applyBorder="1" applyAlignment="1">
      <alignment horizontal="left" indent="3"/>
    </xf>
    <xf numFmtId="0" fontId="0" fillId="0" borderId="2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41" fillId="0" borderId="39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left" indent="1"/>
    </xf>
    <xf numFmtId="0" fontId="9" fillId="0" borderId="3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5" fillId="0" borderId="42" xfId="0" applyFont="1" applyBorder="1" applyAlignment="1">
      <alignment horizontal="left" indent="1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0" fillId="44" borderId="20" xfId="0" applyFont="1" applyFill="1" applyBorder="1" applyAlignment="1">
      <alignment horizontal="left" indent="1"/>
    </xf>
    <xf numFmtId="0" fontId="5" fillId="44" borderId="31" xfId="0" applyFont="1" applyFill="1" applyBorder="1" applyAlignment="1">
      <alignment horizontal="left" indent="1"/>
    </xf>
    <xf numFmtId="0" fontId="0" fillId="42" borderId="4" xfId="0" applyFont="1" applyFill="1" applyBorder="1" applyAlignment="1">
      <alignment horizontal="left" vertical="center" wrapText="1" indent="1"/>
    </xf>
    <xf numFmtId="0" fontId="5" fillId="42" borderId="4" xfId="0" applyFont="1" applyFill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indent="1"/>
    </xf>
    <xf numFmtId="0" fontId="5" fillId="0" borderId="45" xfId="0" applyFont="1" applyBorder="1" applyAlignment="1">
      <alignment horizontal="left" indent="1"/>
    </xf>
    <xf numFmtId="0" fontId="0" fillId="54" borderId="20" xfId="0" applyFont="1" applyFill="1" applyBorder="1" applyAlignment="1">
      <alignment horizontal="left" indent="1"/>
    </xf>
    <xf numFmtId="0" fontId="0" fillId="54" borderId="31" xfId="0" applyFill="1" applyBorder="1" applyAlignment="1">
      <alignment horizontal="left" indent="1"/>
    </xf>
    <xf numFmtId="0" fontId="0" fillId="0" borderId="20" xfId="0" applyFont="1" applyFill="1" applyBorder="1" applyAlignment="1">
      <alignment horizontal="left" indent="1"/>
    </xf>
    <xf numFmtId="0" fontId="5" fillId="0" borderId="31" xfId="0" applyFont="1" applyFill="1" applyBorder="1" applyAlignment="1">
      <alignment horizontal="left" indent="1"/>
    </xf>
    <xf numFmtId="0" fontId="7" fillId="0" borderId="66" xfId="0" applyFont="1" applyBorder="1" applyAlignment="1">
      <alignment horizontal="left" indent="1"/>
    </xf>
    <xf numFmtId="0" fontId="7" fillId="0" borderId="69" xfId="0" applyFont="1" applyBorder="1" applyAlignment="1">
      <alignment horizontal="left" indent="1"/>
    </xf>
    <xf numFmtId="0" fontId="55" fillId="0" borderId="24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38" fillId="40" borderId="70" xfId="0" quotePrefix="1" applyFont="1" applyFill="1" applyBorder="1" applyAlignment="1">
      <alignment horizontal="right" vertical="center" indent="1"/>
    </xf>
    <xf numFmtId="0" fontId="38" fillId="40" borderId="71" xfId="0" applyFont="1" applyFill="1" applyBorder="1" applyAlignment="1">
      <alignment horizontal="right" vertical="center" indent="1"/>
    </xf>
    <xf numFmtId="0" fontId="39" fillId="40" borderId="47" xfId="0" applyFont="1" applyFill="1" applyBorder="1" applyAlignment="1">
      <alignment horizontal="left" vertical="center" indent="1"/>
    </xf>
    <xf numFmtId="0" fontId="39" fillId="40" borderId="28" xfId="0" applyFont="1" applyFill="1" applyBorder="1" applyAlignment="1">
      <alignment horizontal="left" vertical="center" indent="1"/>
    </xf>
    <xf numFmtId="0" fontId="0" fillId="0" borderId="6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4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10" fillId="0" borderId="64" xfId="0" applyFont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9" fillId="38" borderId="66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35" borderId="48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/>
    </xf>
    <xf numFmtId="0" fontId="9" fillId="42" borderId="48" xfId="0" applyFont="1" applyFill="1" applyBorder="1" applyAlignment="1">
      <alignment horizontal="center" vertical="center"/>
    </xf>
    <xf numFmtId="0" fontId="9" fillId="42" borderId="49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 xr:uid="{00000000-0005-0000-0000-00001B000000}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 xr:uid="{00000000-0005-0000-0000-000020000000}"/>
    <cellStyle name="Normal 3" xfId="43" xr:uid="{00000000-0005-0000-0000-000021000000}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mruColors>
      <color rgb="FF0066CC"/>
      <color rgb="FF00B0F0"/>
      <color rgb="FF00FFFF"/>
      <color rgb="FFFF00FF"/>
      <color rgb="FFFF0000"/>
      <color rgb="FF66FF99"/>
      <color rgb="FF0000FF"/>
      <color rgb="FF00FF00"/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J61"/>
  <sheetViews>
    <sheetView tabSelected="1" zoomScaleNormal="100" workbookViewId="0">
      <selection activeCell="B2" sqref="B2:D2"/>
    </sheetView>
  </sheetViews>
  <sheetFormatPr baseColWidth="10" defaultRowHeight="12.75" x14ac:dyDescent="0.2"/>
  <cols>
    <col min="1" max="1" width="2.5703125" customWidth="1"/>
    <col min="2" max="2" width="6" customWidth="1"/>
    <col min="3" max="3" width="19.140625" bestFit="1" customWidth="1"/>
    <col min="4" max="4" width="6.28515625" style="1" bestFit="1" customWidth="1"/>
    <col min="5" max="5" width="21.7109375" bestFit="1" customWidth="1"/>
    <col min="6" max="6" width="83.5703125" style="27" customWidth="1"/>
    <col min="7" max="7" width="11.7109375" customWidth="1"/>
  </cols>
  <sheetData>
    <row r="1" spans="2:10" ht="13.5" thickBot="1" x14ac:dyDescent="0.25"/>
    <row r="2" spans="2:10" ht="27" thickBot="1" x14ac:dyDescent="0.25">
      <c r="B2" s="430" t="s">
        <v>1311</v>
      </c>
      <c r="C2" s="428"/>
      <c r="D2" s="428"/>
      <c r="E2" s="428" t="s">
        <v>995</v>
      </c>
      <c r="F2" s="428"/>
      <c r="G2" s="429"/>
      <c r="H2" s="26"/>
      <c r="I2" s="26"/>
      <c r="J2" s="5"/>
    </row>
    <row r="3" spans="2:10" ht="21" thickBot="1" x14ac:dyDescent="0.35">
      <c r="B3" s="421" t="s">
        <v>320</v>
      </c>
      <c r="C3" s="422"/>
      <c r="D3" s="422"/>
      <c r="E3" s="422"/>
      <c r="F3" s="422"/>
      <c r="G3" s="423"/>
    </row>
    <row r="4" spans="2:10" ht="13.5" thickBot="1" x14ac:dyDescent="0.25">
      <c r="B4" s="10" t="s">
        <v>115</v>
      </c>
      <c r="C4" s="6" t="s">
        <v>116</v>
      </c>
      <c r="D4" s="91" t="s">
        <v>375</v>
      </c>
      <c r="E4" s="19" t="s">
        <v>164</v>
      </c>
      <c r="F4" s="424" t="s">
        <v>165</v>
      </c>
      <c r="G4" s="425"/>
    </row>
    <row r="5" spans="2:10" x14ac:dyDescent="0.2">
      <c r="B5" s="11">
        <v>0</v>
      </c>
      <c r="C5" s="7" t="s">
        <v>237</v>
      </c>
      <c r="D5" s="92" t="s">
        <v>376</v>
      </c>
      <c r="E5" s="69" t="s">
        <v>1296</v>
      </c>
      <c r="F5" s="426" t="s">
        <v>883</v>
      </c>
      <c r="G5" s="427"/>
    </row>
    <row r="6" spans="2:10" x14ac:dyDescent="0.2">
      <c r="B6" s="12">
        <v>1</v>
      </c>
      <c r="C6" s="8" t="s">
        <v>117</v>
      </c>
      <c r="D6" s="93" t="s">
        <v>376</v>
      </c>
      <c r="E6" s="70" t="s">
        <v>235</v>
      </c>
      <c r="F6" s="395" t="s">
        <v>748</v>
      </c>
      <c r="G6" s="396"/>
    </row>
    <row r="7" spans="2:10" x14ac:dyDescent="0.2">
      <c r="B7" s="12">
        <v>2</v>
      </c>
      <c r="C7" s="8" t="s">
        <v>119</v>
      </c>
      <c r="D7" s="93" t="s">
        <v>376</v>
      </c>
      <c r="E7" s="380" t="s">
        <v>1297</v>
      </c>
      <c r="F7" s="395" t="s">
        <v>1298</v>
      </c>
      <c r="G7" s="396"/>
    </row>
    <row r="8" spans="2:10" x14ac:dyDescent="0.2">
      <c r="B8" s="12">
        <v>3</v>
      </c>
      <c r="C8" s="8" t="s">
        <v>118</v>
      </c>
      <c r="D8" s="93" t="s">
        <v>376</v>
      </c>
      <c r="E8" s="70" t="s">
        <v>374</v>
      </c>
      <c r="F8" s="395" t="s">
        <v>749</v>
      </c>
      <c r="G8" s="396"/>
    </row>
    <row r="9" spans="2:10" x14ac:dyDescent="0.2">
      <c r="B9" s="12">
        <v>4</v>
      </c>
      <c r="C9" s="8" t="s">
        <v>120</v>
      </c>
      <c r="D9" s="93" t="s">
        <v>376</v>
      </c>
      <c r="E9" s="70" t="s">
        <v>171</v>
      </c>
      <c r="F9" s="395" t="s">
        <v>752</v>
      </c>
      <c r="G9" s="396"/>
    </row>
    <row r="10" spans="2:10" x14ac:dyDescent="0.2">
      <c r="B10" s="12">
        <v>5</v>
      </c>
      <c r="C10" s="8" t="s">
        <v>121</v>
      </c>
      <c r="D10" s="93" t="s">
        <v>376</v>
      </c>
      <c r="E10" s="70" t="s">
        <v>171</v>
      </c>
      <c r="F10" s="395" t="s">
        <v>751</v>
      </c>
      <c r="G10" s="396"/>
    </row>
    <row r="11" spans="2:10" x14ac:dyDescent="0.2">
      <c r="B11" s="12">
        <v>6</v>
      </c>
      <c r="C11" s="15" t="s">
        <v>168</v>
      </c>
      <c r="D11" s="95" t="s">
        <v>376</v>
      </c>
      <c r="E11" s="70" t="s">
        <v>236</v>
      </c>
      <c r="F11" s="395" t="s">
        <v>334</v>
      </c>
      <c r="G11" s="420"/>
    </row>
    <row r="12" spans="2:10" x14ac:dyDescent="0.2">
      <c r="B12" s="12">
        <v>7</v>
      </c>
      <c r="C12" s="8" t="s">
        <v>173</v>
      </c>
      <c r="D12" s="93" t="s">
        <v>377</v>
      </c>
      <c r="E12" s="72"/>
      <c r="F12" s="419" t="s">
        <v>182</v>
      </c>
      <c r="G12" s="420"/>
    </row>
    <row r="13" spans="2:10" x14ac:dyDescent="0.2">
      <c r="B13" s="12">
        <v>8</v>
      </c>
      <c r="C13" s="8" t="s">
        <v>175</v>
      </c>
      <c r="D13" s="93" t="s">
        <v>377</v>
      </c>
      <c r="E13" s="71" t="s">
        <v>166</v>
      </c>
      <c r="F13" s="431" t="s">
        <v>750</v>
      </c>
      <c r="G13" s="28" t="s">
        <v>177</v>
      </c>
    </row>
    <row r="14" spans="2:10" x14ac:dyDescent="0.2">
      <c r="B14" s="12">
        <v>9</v>
      </c>
      <c r="C14" s="8" t="s">
        <v>174</v>
      </c>
      <c r="D14" s="93" t="s">
        <v>377</v>
      </c>
      <c r="E14" s="71" t="s">
        <v>166</v>
      </c>
      <c r="F14" s="432"/>
      <c r="G14" s="28" t="s">
        <v>176</v>
      </c>
    </row>
    <row r="15" spans="2:10" x14ac:dyDescent="0.2">
      <c r="B15" s="12">
        <v>10</v>
      </c>
      <c r="C15" s="8" t="s">
        <v>122</v>
      </c>
      <c r="D15" s="93" t="s">
        <v>376</v>
      </c>
      <c r="E15" s="73" t="s">
        <v>172</v>
      </c>
      <c r="F15" s="395" t="s">
        <v>1307</v>
      </c>
      <c r="G15" s="396"/>
    </row>
    <row r="16" spans="2:10" x14ac:dyDescent="0.2">
      <c r="B16" s="12">
        <v>11</v>
      </c>
      <c r="C16" s="29" t="s">
        <v>234</v>
      </c>
      <c r="D16" s="95" t="s">
        <v>377</v>
      </c>
      <c r="E16" s="71"/>
      <c r="F16" s="395" t="s">
        <v>753</v>
      </c>
      <c r="G16" s="396"/>
    </row>
    <row r="17" spans="2:10" x14ac:dyDescent="0.2">
      <c r="B17" s="12">
        <v>12</v>
      </c>
      <c r="C17" s="29" t="s">
        <v>238</v>
      </c>
      <c r="D17" s="95" t="s">
        <v>377</v>
      </c>
      <c r="E17" s="70" t="s">
        <v>239</v>
      </c>
      <c r="F17" s="395" t="s">
        <v>240</v>
      </c>
      <c r="G17" s="396"/>
    </row>
    <row r="18" spans="2:10" x14ac:dyDescent="0.2">
      <c r="B18" s="12">
        <v>13</v>
      </c>
      <c r="C18" s="29" t="s">
        <v>315</v>
      </c>
      <c r="D18" s="95" t="s">
        <v>376</v>
      </c>
      <c r="E18" s="70">
        <v>0</v>
      </c>
      <c r="F18" s="36" t="s">
        <v>335</v>
      </c>
      <c r="G18" s="64"/>
      <c r="H18" s="225"/>
    </row>
    <row r="19" spans="2:10" s="37" customFormat="1" x14ac:dyDescent="0.2">
      <c r="B19" s="60">
        <v>14</v>
      </c>
      <c r="C19" s="61" t="s">
        <v>355</v>
      </c>
      <c r="D19" s="96" t="s">
        <v>376</v>
      </c>
      <c r="E19" s="62"/>
      <c r="F19" s="433" t="s">
        <v>754</v>
      </c>
      <c r="G19" s="434"/>
      <c r="J19" s="82"/>
    </row>
    <row r="20" spans="2:10" x14ac:dyDescent="0.2">
      <c r="B20" s="12">
        <v>15</v>
      </c>
      <c r="C20" s="8" t="s">
        <v>1308</v>
      </c>
      <c r="D20" s="93" t="s">
        <v>376</v>
      </c>
      <c r="E20" s="74" t="s">
        <v>359</v>
      </c>
      <c r="F20" s="431" t="s">
        <v>360</v>
      </c>
      <c r="G20" s="28" t="s">
        <v>177</v>
      </c>
    </row>
    <row r="21" spans="2:10" x14ac:dyDescent="0.2">
      <c r="B21" s="12">
        <v>16</v>
      </c>
      <c r="C21" s="8" t="s">
        <v>1309</v>
      </c>
      <c r="D21" s="93" t="s">
        <v>376</v>
      </c>
      <c r="E21" s="74" t="s">
        <v>1306</v>
      </c>
      <c r="F21" s="432"/>
      <c r="G21" s="28" t="s">
        <v>176</v>
      </c>
    </row>
    <row r="22" spans="2:10" s="38" customFormat="1" x14ac:dyDescent="0.2">
      <c r="B22" s="245">
        <v>17</v>
      </c>
      <c r="C22" s="246" t="s">
        <v>772</v>
      </c>
      <c r="D22" s="247" t="s">
        <v>377</v>
      </c>
      <c r="E22" s="248"/>
      <c r="F22" s="439" t="s">
        <v>773</v>
      </c>
      <c r="G22" s="440"/>
    </row>
    <row r="23" spans="2:10" s="140" customFormat="1" x14ac:dyDescent="0.2">
      <c r="B23" s="12">
        <v>18</v>
      </c>
      <c r="C23" s="8" t="s">
        <v>555</v>
      </c>
      <c r="D23" s="188" t="s">
        <v>376</v>
      </c>
      <c r="E23" s="70" t="s">
        <v>556</v>
      </c>
      <c r="F23" s="395" t="s">
        <v>874</v>
      </c>
      <c r="G23" s="396"/>
    </row>
    <row r="24" spans="2:10" s="140" customFormat="1" x14ac:dyDescent="0.2">
      <c r="B24" s="307">
        <v>19</v>
      </c>
      <c r="C24" s="304" t="s">
        <v>886</v>
      </c>
      <c r="D24" s="305" t="s">
        <v>376</v>
      </c>
      <c r="E24" s="306"/>
      <c r="F24" s="441" t="s">
        <v>887</v>
      </c>
      <c r="G24" s="442"/>
    </row>
    <row r="25" spans="2:10" s="140" customFormat="1" x14ac:dyDescent="0.2">
      <c r="B25" s="307">
        <v>20</v>
      </c>
      <c r="C25" s="394" t="s">
        <v>1310</v>
      </c>
      <c r="D25" s="305" t="s">
        <v>376</v>
      </c>
      <c r="E25" s="306"/>
      <c r="F25" s="441" t="s">
        <v>785</v>
      </c>
      <c r="G25" s="442"/>
    </row>
    <row r="26" spans="2:10" s="140" customFormat="1" x14ac:dyDescent="0.2">
      <c r="B26" s="12">
        <v>21</v>
      </c>
      <c r="C26" s="8" t="s">
        <v>775</v>
      </c>
      <c r="D26" s="220" t="s">
        <v>377</v>
      </c>
      <c r="E26" s="71" t="s">
        <v>166</v>
      </c>
      <c r="F26" s="431" t="s">
        <v>693</v>
      </c>
      <c r="G26" s="28" t="s">
        <v>177</v>
      </c>
    </row>
    <row r="27" spans="2:10" s="140" customFormat="1" x14ac:dyDescent="0.2">
      <c r="B27" s="12">
        <v>22</v>
      </c>
      <c r="C27" s="8" t="s">
        <v>776</v>
      </c>
      <c r="D27" s="220" t="s">
        <v>377</v>
      </c>
      <c r="E27" s="71" t="s">
        <v>166</v>
      </c>
      <c r="F27" s="432"/>
      <c r="G27" s="28" t="s">
        <v>176</v>
      </c>
    </row>
    <row r="28" spans="2:10" s="140" customFormat="1" x14ac:dyDescent="0.2">
      <c r="B28" s="12">
        <v>23</v>
      </c>
      <c r="C28" s="8" t="s">
        <v>928</v>
      </c>
      <c r="D28" s="282" t="s">
        <v>376</v>
      </c>
      <c r="E28" s="70" t="s">
        <v>929</v>
      </c>
      <c r="F28" s="395" t="s">
        <v>930</v>
      </c>
      <c r="G28" s="396"/>
    </row>
    <row r="29" spans="2:10" s="140" customFormat="1" x14ac:dyDescent="0.2">
      <c r="B29" s="14" t="s">
        <v>127</v>
      </c>
      <c r="C29" s="18" t="s">
        <v>163</v>
      </c>
      <c r="D29" s="97"/>
      <c r="E29" s="20"/>
      <c r="F29" s="419"/>
      <c r="G29" s="420"/>
    </row>
    <row r="30" spans="2:10" s="37" customFormat="1" x14ac:dyDescent="0.2">
      <c r="B30" s="14" t="s">
        <v>127</v>
      </c>
      <c r="C30" s="18" t="s">
        <v>163</v>
      </c>
      <c r="D30" s="97"/>
      <c r="E30" s="20"/>
      <c r="F30" s="419"/>
      <c r="G30" s="420"/>
    </row>
    <row r="31" spans="2:10" s="140" customFormat="1" x14ac:dyDescent="0.2">
      <c r="B31" s="12">
        <v>30</v>
      </c>
      <c r="C31" s="8" t="s">
        <v>781</v>
      </c>
      <c r="D31" s="266" t="s">
        <v>377</v>
      </c>
      <c r="E31" s="70" t="s">
        <v>880</v>
      </c>
      <c r="F31" s="437" t="s">
        <v>881</v>
      </c>
      <c r="G31" s="438"/>
    </row>
    <row r="32" spans="2:10" s="140" customFormat="1" x14ac:dyDescent="0.2">
      <c r="B32" s="12">
        <v>31</v>
      </c>
      <c r="C32" s="8" t="s">
        <v>782</v>
      </c>
      <c r="D32" s="266" t="s">
        <v>377</v>
      </c>
      <c r="E32" s="70" t="s">
        <v>880</v>
      </c>
      <c r="F32" s="397"/>
      <c r="G32" s="398"/>
    </row>
    <row r="33" spans="2:9" s="140" customFormat="1" x14ac:dyDescent="0.2">
      <c r="B33" s="14" t="s">
        <v>127</v>
      </c>
      <c r="C33" s="8" t="s">
        <v>783</v>
      </c>
      <c r="D33" s="266" t="s">
        <v>377</v>
      </c>
      <c r="E33" s="70" t="s">
        <v>880</v>
      </c>
      <c r="F33" s="397"/>
      <c r="G33" s="398"/>
    </row>
    <row r="34" spans="2:9" s="140" customFormat="1" x14ac:dyDescent="0.2">
      <c r="B34" s="12">
        <v>39</v>
      </c>
      <c r="C34" s="8" t="s">
        <v>784</v>
      </c>
      <c r="D34" s="266" t="s">
        <v>377</v>
      </c>
      <c r="E34" s="70" t="s">
        <v>880</v>
      </c>
      <c r="F34" s="402" t="s">
        <v>882</v>
      </c>
      <c r="G34" s="403"/>
    </row>
    <row r="35" spans="2:9" s="140" customFormat="1" x14ac:dyDescent="0.2">
      <c r="B35" s="14" t="s">
        <v>127</v>
      </c>
      <c r="C35" s="18" t="s">
        <v>163</v>
      </c>
      <c r="D35" s="97"/>
      <c r="E35" s="20"/>
      <c r="F35" s="419"/>
      <c r="G35" s="420"/>
    </row>
    <row r="36" spans="2:9" s="140" customFormat="1" x14ac:dyDescent="0.2">
      <c r="B36" s="14" t="s">
        <v>127</v>
      </c>
      <c r="C36" s="18" t="s">
        <v>163</v>
      </c>
      <c r="D36" s="97"/>
      <c r="E36" s="20"/>
      <c r="F36" s="419"/>
      <c r="G36" s="420"/>
    </row>
    <row r="37" spans="2:9" s="37" customFormat="1" x14ac:dyDescent="0.2">
      <c r="B37" s="75">
        <v>98</v>
      </c>
      <c r="C37" s="76"/>
      <c r="D37" s="98" t="s">
        <v>377</v>
      </c>
      <c r="E37" s="77">
        <v>18838</v>
      </c>
      <c r="F37" s="435" t="s">
        <v>361</v>
      </c>
      <c r="G37" s="78" t="s">
        <v>177</v>
      </c>
      <c r="I37" s="37" t="str">
        <f>DEC2HEX(E37)</f>
        <v>4996</v>
      </c>
    </row>
    <row r="38" spans="2:9" x14ac:dyDescent="0.2">
      <c r="B38" s="75">
        <v>99</v>
      </c>
      <c r="C38" s="76"/>
      <c r="D38" s="98" t="s">
        <v>377</v>
      </c>
      <c r="E38" s="77">
        <v>722</v>
      </c>
      <c r="F38" s="436"/>
      <c r="G38" s="78" t="s">
        <v>176</v>
      </c>
      <c r="I38" s="140" t="str">
        <f>DEC2HEX(E38)</f>
        <v>2D2</v>
      </c>
    </row>
    <row r="39" spans="2:9" x14ac:dyDescent="0.2">
      <c r="B39" s="12">
        <v>100</v>
      </c>
      <c r="C39" s="8" t="s">
        <v>123</v>
      </c>
      <c r="D39" s="93" t="s">
        <v>377</v>
      </c>
      <c r="E39" s="70" t="s">
        <v>768</v>
      </c>
      <c r="F39" s="437" t="s">
        <v>885</v>
      </c>
      <c r="G39" s="438"/>
    </row>
    <row r="40" spans="2:9" x14ac:dyDescent="0.2">
      <c r="B40" s="14">
        <f>B39+1</f>
        <v>101</v>
      </c>
      <c r="C40" s="8" t="s">
        <v>124</v>
      </c>
      <c r="D40" s="93" t="s">
        <v>377</v>
      </c>
      <c r="E40" s="70" t="s">
        <v>768</v>
      </c>
      <c r="F40" s="401"/>
      <c r="G40" s="398"/>
    </row>
    <row r="41" spans="2:9" x14ac:dyDescent="0.2">
      <c r="B41" s="14" t="s">
        <v>127</v>
      </c>
      <c r="C41" s="8" t="s">
        <v>161</v>
      </c>
      <c r="D41" s="93" t="s">
        <v>377</v>
      </c>
      <c r="E41" s="70" t="s">
        <v>768</v>
      </c>
      <c r="F41" s="401"/>
      <c r="G41" s="398"/>
    </row>
    <row r="42" spans="2:9" x14ac:dyDescent="0.2">
      <c r="B42" s="14">
        <f>B43-1</f>
        <v>109</v>
      </c>
      <c r="C42" s="8" t="s">
        <v>356</v>
      </c>
      <c r="D42" s="93" t="s">
        <v>377</v>
      </c>
      <c r="E42" s="70" t="s">
        <v>768</v>
      </c>
      <c r="F42" s="397"/>
      <c r="G42" s="398"/>
    </row>
    <row r="43" spans="2:9" x14ac:dyDescent="0.2">
      <c r="B43" s="12">
        <f>B39+10</f>
        <v>110</v>
      </c>
      <c r="C43" s="8" t="s">
        <v>357</v>
      </c>
      <c r="D43" s="93" t="s">
        <v>377</v>
      </c>
      <c r="E43" s="70" t="s">
        <v>768</v>
      </c>
      <c r="F43" s="402" t="s">
        <v>692</v>
      </c>
      <c r="G43" s="403"/>
    </row>
    <row r="44" spans="2:9" x14ac:dyDescent="0.2">
      <c r="B44" s="12"/>
      <c r="C44" s="8"/>
      <c r="D44" s="93"/>
      <c r="E44" s="71"/>
      <c r="F44" s="66"/>
      <c r="G44" s="65"/>
    </row>
    <row r="45" spans="2:9" x14ac:dyDescent="0.2">
      <c r="B45" s="12">
        <v>200</v>
      </c>
      <c r="C45" s="8" t="s">
        <v>125</v>
      </c>
      <c r="D45" s="93" t="s">
        <v>377</v>
      </c>
      <c r="E45" s="71" t="s">
        <v>167</v>
      </c>
      <c r="F45" s="404" t="s">
        <v>169</v>
      </c>
      <c r="G45" s="405"/>
    </row>
    <row r="46" spans="2:9" x14ac:dyDescent="0.2">
      <c r="B46" s="14">
        <f>B45+1</f>
        <v>201</v>
      </c>
      <c r="C46" s="8" t="s">
        <v>126</v>
      </c>
      <c r="D46" s="93" t="s">
        <v>377</v>
      </c>
      <c r="E46" s="71" t="s">
        <v>167</v>
      </c>
      <c r="F46" s="399" t="s">
        <v>178</v>
      </c>
      <c r="G46" s="400"/>
    </row>
    <row r="47" spans="2:9" x14ac:dyDescent="0.2">
      <c r="B47" s="14" t="s">
        <v>127</v>
      </c>
      <c r="C47" s="8" t="s">
        <v>162</v>
      </c>
      <c r="D47" s="93" t="s">
        <v>377</v>
      </c>
      <c r="E47" s="71" t="s">
        <v>167</v>
      </c>
      <c r="F47" s="399" t="s">
        <v>179</v>
      </c>
      <c r="G47" s="400"/>
    </row>
    <row r="48" spans="2:9" x14ac:dyDescent="0.2">
      <c r="B48" s="14">
        <f>B49-1</f>
        <v>209</v>
      </c>
      <c r="C48" s="8" t="s">
        <v>358</v>
      </c>
      <c r="D48" s="93" t="s">
        <v>377</v>
      </c>
      <c r="E48" s="71" t="s">
        <v>167</v>
      </c>
      <c r="F48" s="399" t="s">
        <v>233</v>
      </c>
      <c r="G48" s="400"/>
    </row>
    <row r="49" spans="2:7" x14ac:dyDescent="0.2">
      <c r="B49" s="12">
        <f>B45+10</f>
        <v>210</v>
      </c>
      <c r="C49" s="8" t="s">
        <v>181</v>
      </c>
      <c r="D49" s="93" t="s">
        <v>377</v>
      </c>
      <c r="E49" s="71" t="s">
        <v>167</v>
      </c>
      <c r="F49" s="417" t="s">
        <v>180</v>
      </c>
      <c r="G49" s="418"/>
    </row>
    <row r="50" spans="2:7" x14ac:dyDescent="0.2">
      <c r="B50" s="14"/>
      <c r="C50" s="18"/>
      <c r="D50" s="97"/>
      <c r="E50" s="21"/>
      <c r="F50" s="67"/>
      <c r="G50" s="68"/>
    </row>
    <row r="51" spans="2:7" x14ac:dyDescent="0.2">
      <c r="B51" s="12"/>
      <c r="C51" s="8"/>
      <c r="D51" s="93"/>
      <c r="E51" s="2"/>
      <c r="F51" s="419"/>
      <c r="G51" s="420"/>
    </row>
    <row r="52" spans="2:7" x14ac:dyDescent="0.2">
      <c r="B52" s="12">
        <v>300</v>
      </c>
      <c r="C52" s="15" t="s">
        <v>128</v>
      </c>
      <c r="D52" s="95" t="s">
        <v>377</v>
      </c>
      <c r="E52" s="20"/>
      <c r="F52" s="409" t="s">
        <v>691</v>
      </c>
      <c r="G52" s="410"/>
    </row>
    <row r="53" spans="2:7" x14ac:dyDescent="0.2">
      <c r="B53" s="14" t="s">
        <v>127</v>
      </c>
      <c r="C53" s="15" t="s">
        <v>128</v>
      </c>
      <c r="D53" s="95" t="s">
        <v>377</v>
      </c>
      <c r="E53" s="20"/>
      <c r="F53" s="411"/>
      <c r="G53" s="412"/>
    </row>
    <row r="54" spans="2:7" x14ac:dyDescent="0.2">
      <c r="B54" s="12">
        <f>B52+2*(CntrMap!O11-100)-2</f>
        <v>2298</v>
      </c>
      <c r="C54" s="15" t="s">
        <v>128</v>
      </c>
      <c r="D54" s="95" t="s">
        <v>377</v>
      </c>
      <c r="E54" s="20"/>
      <c r="F54" s="413"/>
      <c r="G54" s="414"/>
    </row>
    <row r="55" spans="2:7" x14ac:dyDescent="0.2">
      <c r="B55" s="12"/>
      <c r="C55" s="15"/>
      <c r="D55" s="94"/>
      <c r="E55" s="20"/>
      <c r="F55" s="408"/>
      <c r="G55" s="396"/>
    </row>
    <row r="56" spans="2:7" x14ac:dyDescent="0.2">
      <c r="B56" s="12">
        <f>B52+9*2*CntrMap!O11</f>
        <v>20100</v>
      </c>
      <c r="C56" s="29" t="str">
        <f>CONCATENATE("Cntr",E$56,"Data")</f>
        <v>Cntr10Data</v>
      </c>
      <c r="D56" s="95" t="s">
        <v>377</v>
      </c>
      <c r="E56" s="32">
        <v>10</v>
      </c>
      <c r="F56" s="409" t="str">
        <f>CONCATENATE("Variables du compteur de la voie ",E56,". Voir table 'CntrMap'")</f>
        <v>Variables du compteur de la voie 10. Voir table 'CntrMap'</v>
      </c>
      <c r="G56" s="410"/>
    </row>
    <row r="57" spans="2:7" x14ac:dyDescent="0.2">
      <c r="B57" s="14" t="s">
        <v>127</v>
      </c>
      <c r="C57" s="29" t="str">
        <f>CONCATENATE("Cntr",E$56,"Data")</f>
        <v>Cntr10Data</v>
      </c>
      <c r="D57" s="95" t="s">
        <v>377</v>
      </c>
      <c r="E57" s="20"/>
      <c r="F57" s="411"/>
      <c r="G57" s="412"/>
    </row>
    <row r="58" spans="2:7" x14ac:dyDescent="0.2">
      <c r="B58" s="12">
        <f>B56+2*(CntrMap!O11-100)-2</f>
        <v>22098</v>
      </c>
      <c r="C58" s="29" t="str">
        <f>CONCATENATE("Cntr",E$56,"Data")</f>
        <v>Cntr10Data</v>
      </c>
      <c r="D58" s="95" t="s">
        <v>377</v>
      </c>
      <c r="E58" s="20"/>
      <c r="F58" s="413"/>
      <c r="G58" s="414"/>
    </row>
    <row r="59" spans="2:7" x14ac:dyDescent="0.2">
      <c r="B59" s="12"/>
      <c r="C59" s="8"/>
      <c r="D59" s="93"/>
      <c r="E59" s="2"/>
      <c r="F59" s="415"/>
      <c r="G59" s="416"/>
    </row>
    <row r="60" spans="2:7" x14ac:dyDescent="0.2">
      <c r="B60" s="12"/>
      <c r="C60" s="8"/>
      <c r="D60" s="93"/>
      <c r="E60" s="2"/>
      <c r="F60" s="415"/>
      <c r="G60" s="416"/>
    </row>
    <row r="61" spans="2:7" ht="13.5" thickBot="1" x14ac:dyDescent="0.25">
      <c r="B61" s="13"/>
      <c r="C61" s="9"/>
      <c r="D61" s="99"/>
      <c r="E61" s="4"/>
      <c r="F61" s="406"/>
      <c r="G61" s="407"/>
    </row>
  </sheetData>
  <mergeCells count="50">
    <mergeCell ref="F19:G19"/>
    <mergeCell ref="F20:F21"/>
    <mergeCell ref="F37:F38"/>
    <mergeCell ref="F39:G39"/>
    <mergeCell ref="F22:G22"/>
    <mergeCell ref="F23:G23"/>
    <mergeCell ref="F24:G24"/>
    <mergeCell ref="F26:F27"/>
    <mergeCell ref="F35:G35"/>
    <mergeCell ref="F36:G36"/>
    <mergeCell ref="F29:G29"/>
    <mergeCell ref="F30:G30"/>
    <mergeCell ref="F25:G25"/>
    <mergeCell ref="F31:G31"/>
    <mergeCell ref="F32:G32"/>
    <mergeCell ref="F34:G34"/>
    <mergeCell ref="F12:G12"/>
    <mergeCell ref="F13:F14"/>
    <mergeCell ref="F15:G15"/>
    <mergeCell ref="F16:G16"/>
    <mergeCell ref="F17:G17"/>
    <mergeCell ref="F8:G8"/>
    <mergeCell ref="F9:G9"/>
    <mergeCell ref="F10:G10"/>
    <mergeCell ref="F11:G11"/>
    <mergeCell ref="F7:G7"/>
    <mergeCell ref="B3:G3"/>
    <mergeCell ref="F4:G4"/>
    <mergeCell ref="F5:G5"/>
    <mergeCell ref="F6:G6"/>
    <mergeCell ref="E2:G2"/>
    <mergeCell ref="B2:D2"/>
    <mergeCell ref="F61:G61"/>
    <mergeCell ref="F55:G55"/>
    <mergeCell ref="F56:G58"/>
    <mergeCell ref="F59:G59"/>
    <mergeCell ref="F49:G49"/>
    <mergeCell ref="F51:G51"/>
    <mergeCell ref="F52:G54"/>
    <mergeCell ref="F60:G60"/>
    <mergeCell ref="F28:G28"/>
    <mergeCell ref="F33:G33"/>
    <mergeCell ref="F46:G46"/>
    <mergeCell ref="F47:G47"/>
    <mergeCell ref="F48:G48"/>
    <mergeCell ref="F40:G40"/>
    <mergeCell ref="F41:G41"/>
    <mergeCell ref="F43:G43"/>
    <mergeCell ref="F42:G42"/>
    <mergeCell ref="F45:G45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74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  <pageSetUpPr fitToPage="1"/>
  </sheetPr>
  <dimension ref="A1:XFB2255"/>
  <sheetViews>
    <sheetView topLeftCell="C1" zoomScale="85" zoomScaleNormal="85" workbookViewId="0">
      <pane ySplit="12" topLeftCell="A13" activePane="bottomLeft" state="frozen"/>
      <selection pane="bottomLeft" activeCell="D11" sqref="D11:I11"/>
    </sheetView>
  </sheetViews>
  <sheetFormatPr baseColWidth="10" defaultRowHeight="12.75" outlineLevelRow="1" outlineLevelCol="1" x14ac:dyDescent="0.2"/>
  <cols>
    <col min="1" max="1" width="10.28515625" style="38" hidden="1" customWidth="1"/>
    <col min="2" max="2" width="5.140625" style="308" hidden="1" customWidth="1"/>
    <col min="3" max="3" width="4.5703125" style="86" customWidth="1"/>
    <col min="4" max="4" width="23.85546875" style="109" customWidth="1"/>
    <col min="5" max="5" width="4.7109375" style="336" hidden="1" customWidth="1"/>
    <col min="6" max="6" width="4.7109375" style="122" hidden="1" customWidth="1" outlineLevel="1"/>
    <col min="7" max="7" width="4.7109375" style="125" hidden="1" customWidth="1" outlineLevel="1"/>
    <col min="8" max="8" width="4.7109375" style="133" hidden="1" customWidth="1" outlineLevel="1"/>
    <col min="9" max="9" width="5.5703125" style="1" customWidth="1" collapsed="1"/>
    <col min="10" max="10" width="8.85546875" style="103" bestFit="1" customWidth="1"/>
    <col min="11" max="11" width="98.42578125" style="34" bestFit="1" customWidth="1"/>
    <col min="12" max="12" width="8.85546875" style="103" bestFit="1" customWidth="1"/>
    <col min="13" max="13" width="9.42578125" style="103" bestFit="1" customWidth="1"/>
    <col min="14" max="14" width="9.140625" style="34" bestFit="1" customWidth="1"/>
    <col min="15" max="15" width="36" style="110" bestFit="1" customWidth="1"/>
    <col min="16" max="16" width="3.85546875" style="109" customWidth="1"/>
    <col min="17" max="17" width="16.28515625" style="253" bestFit="1" customWidth="1"/>
    <col min="18" max="18" width="8" style="109" customWidth="1"/>
    <col min="19" max="19" width="7" style="109" bestFit="1" customWidth="1"/>
    <col min="20" max="16384" width="11.42578125" style="109"/>
  </cols>
  <sheetData>
    <row r="1" spans="1:16382" x14ac:dyDescent="0.2">
      <c r="E1" s="340"/>
    </row>
    <row r="2" spans="1:16382" x14ac:dyDescent="0.2">
      <c r="D2" s="38"/>
      <c r="E2" s="340"/>
      <c r="I2" s="104" t="s">
        <v>1</v>
      </c>
      <c r="K2" s="102" t="s">
        <v>688</v>
      </c>
      <c r="L2" s="124"/>
      <c r="M2" s="251">
        <v>200</v>
      </c>
      <c r="N2" s="252"/>
    </row>
    <row r="3" spans="1:16382" s="140" customFormat="1" x14ac:dyDescent="0.2">
      <c r="A3" s="38"/>
      <c r="B3" s="308"/>
      <c r="C3" s="86"/>
      <c r="D3" s="38"/>
      <c r="E3" s="340"/>
      <c r="F3" s="122"/>
      <c r="G3" s="125"/>
      <c r="H3" s="133"/>
      <c r="I3" s="276" t="s">
        <v>793</v>
      </c>
      <c r="J3" s="103"/>
      <c r="K3" s="102" t="s">
        <v>1288</v>
      </c>
      <c r="L3" s="124"/>
      <c r="M3" s="251"/>
      <c r="N3" s="252"/>
      <c r="O3" s="110"/>
      <c r="Q3" s="253"/>
    </row>
    <row r="4" spans="1:16382" x14ac:dyDescent="0.2">
      <c r="D4" s="38"/>
      <c r="E4" s="340"/>
      <c r="I4" s="105" t="s">
        <v>378</v>
      </c>
      <c r="K4" s="102" t="s">
        <v>689</v>
      </c>
      <c r="L4" s="124"/>
      <c r="M4" s="251">
        <v>800</v>
      </c>
      <c r="N4" s="252"/>
    </row>
    <row r="5" spans="1:16382" x14ac:dyDescent="0.2">
      <c r="D5" s="38"/>
      <c r="E5" s="340"/>
      <c r="I5" s="106" t="s">
        <v>158</v>
      </c>
      <c r="K5" s="102" t="s">
        <v>379</v>
      </c>
      <c r="L5" s="124"/>
      <c r="M5" s="124"/>
      <c r="N5" s="252"/>
    </row>
    <row r="6" spans="1:16382" x14ac:dyDescent="0.2">
      <c r="A6" s="140"/>
      <c r="D6" s="38"/>
      <c r="E6" s="340"/>
      <c r="I6" s="115" t="s">
        <v>291</v>
      </c>
      <c r="K6" s="102" t="s">
        <v>690</v>
      </c>
      <c r="L6" s="124"/>
      <c r="M6" s="251">
        <f>4*(M4*(D$11-1)+(M4-1))+M2</f>
        <v>3396</v>
      </c>
      <c r="N6" s="252">
        <v>3400</v>
      </c>
    </row>
    <row r="7" spans="1:16382" x14ac:dyDescent="0.2">
      <c r="D7" s="391"/>
      <c r="E7" s="340"/>
      <c r="G7" s="126"/>
      <c r="H7" s="134"/>
      <c r="I7" s="119" t="s">
        <v>427</v>
      </c>
      <c r="K7" s="102" t="s">
        <v>1289</v>
      </c>
      <c r="L7" s="124"/>
      <c r="M7" s="251" t="s">
        <v>777</v>
      </c>
      <c r="N7" s="252">
        <v>4</v>
      </c>
      <c r="Q7" s="254"/>
      <c r="R7" s="38"/>
      <c r="S7" s="38"/>
      <c r="T7" s="38"/>
      <c r="U7" s="38"/>
    </row>
    <row r="8" spans="1:16382" s="114" customFormat="1" ht="13.5" thickBot="1" x14ac:dyDescent="0.25">
      <c r="A8" s="39"/>
      <c r="B8" s="309"/>
      <c r="C8" s="86"/>
      <c r="D8" s="109"/>
      <c r="E8" s="340"/>
      <c r="F8" s="122"/>
      <c r="G8" s="125"/>
      <c r="H8" s="133"/>
      <c r="I8" s="1"/>
      <c r="J8" s="103"/>
      <c r="K8" s="34"/>
      <c r="L8" s="103"/>
      <c r="M8" s="251" t="s">
        <v>778</v>
      </c>
      <c r="N8" s="252">
        <f>HEX2DEC(M8)</f>
        <v>32767</v>
      </c>
      <c r="O8" s="110"/>
      <c r="P8" s="109"/>
      <c r="Q8" s="254"/>
      <c r="R8" s="38"/>
      <c r="S8" s="38"/>
      <c r="T8" s="38"/>
      <c r="U8" s="39"/>
    </row>
    <row r="9" spans="1:16382" s="114" customFormat="1" ht="27" customHeight="1" thickBot="1" x14ac:dyDescent="0.25">
      <c r="A9" s="39"/>
      <c r="B9" s="309"/>
      <c r="C9" s="128"/>
      <c r="D9" s="108" t="str">
        <f>CommonMap!B2</f>
        <v>FW41.22+</v>
      </c>
      <c r="E9" s="341"/>
      <c r="F9" s="123"/>
      <c r="G9" s="123"/>
      <c r="H9" s="135"/>
      <c r="I9" s="108"/>
      <c r="J9" s="118"/>
      <c r="K9" s="117" t="s">
        <v>380</v>
      </c>
      <c r="L9" s="196" t="s">
        <v>585</v>
      </c>
      <c r="M9" s="195" t="s">
        <v>586</v>
      </c>
      <c r="N9" s="196" t="s">
        <v>587</v>
      </c>
      <c r="O9" s="118"/>
      <c r="P9" s="100"/>
      <c r="Q9" s="205"/>
      <c r="R9" s="205"/>
      <c r="S9" s="205"/>
      <c r="T9" s="205"/>
      <c r="U9" s="205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  <c r="IW9" s="100"/>
      <c r="IX9" s="100"/>
      <c r="IY9" s="100"/>
      <c r="IZ9" s="100"/>
      <c r="JA9" s="100"/>
      <c r="JB9" s="100"/>
      <c r="JC9" s="100"/>
      <c r="JD9" s="100"/>
      <c r="JE9" s="100"/>
      <c r="JF9" s="100"/>
      <c r="JG9" s="100"/>
      <c r="JH9" s="100"/>
      <c r="JI9" s="100"/>
      <c r="JJ9" s="100"/>
      <c r="JK9" s="100"/>
      <c r="JL9" s="100"/>
      <c r="JM9" s="100"/>
      <c r="JN9" s="100"/>
      <c r="JO9" s="100"/>
      <c r="JP9" s="100"/>
      <c r="JQ9" s="100"/>
      <c r="JR9" s="100"/>
      <c r="JS9" s="100"/>
      <c r="JT9" s="100"/>
      <c r="JU9" s="100"/>
      <c r="JV9" s="100"/>
      <c r="JW9" s="100"/>
      <c r="JX9" s="100"/>
      <c r="JY9" s="100"/>
      <c r="JZ9" s="100"/>
      <c r="KA9" s="100"/>
      <c r="KB9" s="100"/>
      <c r="KC9" s="100"/>
      <c r="KD9" s="100"/>
      <c r="KE9" s="100"/>
      <c r="KF9" s="100"/>
      <c r="KG9" s="100"/>
      <c r="KH9" s="100"/>
      <c r="KI9" s="100"/>
      <c r="KJ9" s="100"/>
      <c r="KK9" s="100"/>
      <c r="KL9" s="100"/>
      <c r="KM9" s="100"/>
      <c r="KN9" s="100"/>
      <c r="KO9" s="100"/>
      <c r="KP9" s="100"/>
      <c r="KQ9" s="100"/>
      <c r="KR9" s="100"/>
      <c r="KS9" s="100"/>
      <c r="KT9" s="100"/>
      <c r="KU9" s="100"/>
      <c r="KV9" s="100"/>
      <c r="KW9" s="100"/>
      <c r="KX9" s="100"/>
      <c r="KY9" s="100"/>
      <c r="KZ9" s="100"/>
      <c r="LA9" s="100"/>
      <c r="LB9" s="100"/>
      <c r="LC9" s="100"/>
      <c r="LD9" s="100"/>
      <c r="LE9" s="100"/>
      <c r="LF9" s="100"/>
      <c r="LG9" s="100"/>
      <c r="LH9" s="100"/>
      <c r="LI9" s="100"/>
      <c r="LJ9" s="100"/>
      <c r="LK9" s="100"/>
      <c r="LL9" s="100"/>
      <c r="LM9" s="100"/>
      <c r="LN9" s="100"/>
      <c r="LO9" s="100"/>
      <c r="LP9" s="100"/>
      <c r="LQ9" s="100"/>
      <c r="LR9" s="100"/>
      <c r="LS9" s="100"/>
      <c r="LT9" s="100"/>
      <c r="LU9" s="100"/>
      <c r="LV9" s="100"/>
      <c r="LW9" s="100"/>
      <c r="LX9" s="100"/>
      <c r="LY9" s="100"/>
      <c r="LZ9" s="100"/>
      <c r="MA9" s="100"/>
      <c r="MB9" s="100"/>
      <c r="MC9" s="100"/>
      <c r="MD9" s="100"/>
      <c r="ME9" s="100"/>
      <c r="MF9" s="100"/>
      <c r="MG9" s="100"/>
      <c r="MH9" s="100"/>
      <c r="MI9" s="100"/>
      <c r="MJ9" s="100"/>
      <c r="MK9" s="100"/>
      <c r="ML9" s="100"/>
      <c r="MM9" s="100"/>
      <c r="MN9" s="100"/>
      <c r="MO9" s="100"/>
      <c r="MP9" s="100"/>
      <c r="MQ9" s="100"/>
      <c r="MR9" s="100"/>
      <c r="MS9" s="100"/>
      <c r="MT9" s="100"/>
      <c r="MU9" s="100"/>
      <c r="MV9" s="100"/>
      <c r="MW9" s="100"/>
      <c r="MX9" s="100"/>
      <c r="MY9" s="100"/>
      <c r="MZ9" s="100"/>
      <c r="NA9" s="100"/>
      <c r="NB9" s="100"/>
      <c r="NC9" s="100"/>
      <c r="ND9" s="100"/>
      <c r="NE9" s="100"/>
      <c r="NF9" s="100"/>
      <c r="NG9" s="100"/>
      <c r="NH9" s="100"/>
      <c r="NI9" s="100"/>
      <c r="NJ9" s="100"/>
      <c r="NK9" s="100"/>
      <c r="NL9" s="100"/>
      <c r="NM9" s="100"/>
      <c r="NN9" s="100"/>
      <c r="NO9" s="100"/>
      <c r="NP9" s="100"/>
      <c r="NQ9" s="100"/>
      <c r="NR9" s="100"/>
      <c r="NS9" s="100"/>
      <c r="NT9" s="100"/>
      <c r="NU9" s="100"/>
      <c r="NV9" s="100"/>
      <c r="NW9" s="100"/>
      <c r="NX9" s="100"/>
      <c r="NY9" s="100"/>
      <c r="NZ9" s="100"/>
      <c r="OA9" s="100"/>
      <c r="OB9" s="100"/>
      <c r="OC9" s="100"/>
      <c r="OD9" s="100"/>
      <c r="OE9" s="100"/>
      <c r="OF9" s="100"/>
      <c r="OG9" s="100"/>
      <c r="OH9" s="100"/>
      <c r="OI9" s="100"/>
      <c r="OJ9" s="100"/>
      <c r="OK9" s="100"/>
      <c r="OL9" s="100"/>
      <c r="OM9" s="100"/>
      <c r="ON9" s="100"/>
      <c r="OO9" s="100"/>
      <c r="OP9" s="100"/>
      <c r="OQ9" s="100"/>
      <c r="OR9" s="100"/>
      <c r="OS9" s="100"/>
      <c r="OT9" s="100"/>
      <c r="OU9" s="100"/>
      <c r="OV9" s="100"/>
      <c r="OW9" s="100"/>
      <c r="OX9" s="100"/>
      <c r="OY9" s="100"/>
      <c r="OZ9" s="100"/>
      <c r="PA9" s="100"/>
      <c r="PB9" s="100"/>
      <c r="PC9" s="100"/>
      <c r="PD9" s="100"/>
      <c r="PE9" s="100"/>
      <c r="PF9" s="100"/>
      <c r="PG9" s="100"/>
      <c r="PH9" s="100"/>
      <c r="PI9" s="100"/>
      <c r="PJ9" s="100"/>
      <c r="PK9" s="100"/>
      <c r="PL9" s="100"/>
      <c r="PM9" s="100"/>
      <c r="PN9" s="100"/>
      <c r="PO9" s="100"/>
      <c r="PP9" s="100"/>
      <c r="PQ9" s="100"/>
      <c r="PR9" s="100"/>
      <c r="PS9" s="100"/>
      <c r="PT9" s="100"/>
      <c r="PU9" s="100"/>
      <c r="PV9" s="100"/>
      <c r="PW9" s="100"/>
      <c r="PX9" s="100"/>
      <c r="PY9" s="100"/>
      <c r="PZ9" s="100"/>
      <c r="QA9" s="100"/>
      <c r="QB9" s="100"/>
      <c r="QC9" s="100"/>
      <c r="QD9" s="100"/>
      <c r="QE9" s="100"/>
      <c r="QF9" s="100"/>
      <c r="QG9" s="100"/>
      <c r="QH9" s="100"/>
      <c r="QI9" s="100"/>
      <c r="QJ9" s="100"/>
      <c r="QK9" s="100"/>
      <c r="QL9" s="100"/>
      <c r="QM9" s="100"/>
      <c r="QN9" s="100"/>
      <c r="QO9" s="100"/>
      <c r="QP9" s="100"/>
      <c r="QQ9" s="100"/>
      <c r="QR9" s="100"/>
      <c r="QS9" s="100"/>
      <c r="QT9" s="100"/>
      <c r="QU9" s="100"/>
      <c r="QV9" s="100"/>
      <c r="QW9" s="100"/>
      <c r="QX9" s="100"/>
      <c r="QY9" s="100"/>
      <c r="QZ9" s="100"/>
      <c r="RA9" s="100"/>
      <c r="RB9" s="100"/>
      <c r="RC9" s="100"/>
      <c r="RD9" s="100"/>
      <c r="RE9" s="100"/>
      <c r="RF9" s="100"/>
      <c r="RG9" s="100"/>
      <c r="RH9" s="100"/>
      <c r="RI9" s="100"/>
      <c r="RJ9" s="100"/>
      <c r="RK9" s="100"/>
      <c r="RL9" s="100"/>
      <c r="RM9" s="100"/>
      <c r="RN9" s="100"/>
      <c r="RO9" s="100"/>
      <c r="RP9" s="100"/>
      <c r="RQ9" s="100"/>
      <c r="RR9" s="100"/>
      <c r="RS9" s="100"/>
      <c r="RT9" s="100"/>
      <c r="RU9" s="100"/>
      <c r="RV9" s="100"/>
      <c r="RW9" s="100"/>
      <c r="RX9" s="100"/>
      <c r="RY9" s="100"/>
      <c r="RZ9" s="100"/>
      <c r="SA9" s="100"/>
      <c r="SB9" s="100"/>
      <c r="SC9" s="100"/>
      <c r="SD9" s="100"/>
      <c r="SE9" s="100"/>
      <c r="SF9" s="100"/>
      <c r="SG9" s="100"/>
      <c r="SH9" s="100"/>
      <c r="SI9" s="100"/>
      <c r="SJ9" s="100"/>
      <c r="SK9" s="100"/>
      <c r="SL9" s="100"/>
      <c r="SM9" s="100"/>
      <c r="SN9" s="100"/>
      <c r="SO9" s="100"/>
      <c r="SP9" s="100"/>
      <c r="SQ9" s="100"/>
      <c r="SR9" s="100"/>
      <c r="SS9" s="100"/>
      <c r="ST9" s="100"/>
      <c r="SU9" s="100"/>
      <c r="SV9" s="100"/>
      <c r="SW9" s="100"/>
      <c r="SX9" s="100"/>
      <c r="SY9" s="100"/>
      <c r="SZ9" s="100"/>
      <c r="TA9" s="100"/>
      <c r="TB9" s="100"/>
      <c r="TC9" s="100"/>
      <c r="TD9" s="100"/>
      <c r="TE9" s="100"/>
      <c r="TF9" s="100"/>
      <c r="TG9" s="100"/>
      <c r="TH9" s="100"/>
      <c r="TI9" s="100"/>
      <c r="TJ9" s="100"/>
      <c r="TK9" s="100"/>
      <c r="TL9" s="100"/>
      <c r="TM9" s="100"/>
      <c r="TN9" s="100"/>
      <c r="TO9" s="100"/>
      <c r="TP9" s="100"/>
      <c r="TQ9" s="100"/>
      <c r="TR9" s="100"/>
      <c r="TS9" s="100"/>
      <c r="TT9" s="100"/>
      <c r="TU9" s="100"/>
      <c r="TV9" s="100"/>
      <c r="TW9" s="100"/>
      <c r="TX9" s="100"/>
      <c r="TY9" s="100"/>
      <c r="TZ9" s="100"/>
      <c r="UA9" s="100"/>
      <c r="UB9" s="100"/>
      <c r="UC9" s="100"/>
      <c r="UD9" s="100"/>
      <c r="UE9" s="100"/>
      <c r="UF9" s="100"/>
      <c r="UG9" s="100"/>
      <c r="UH9" s="100"/>
      <c r="UI9" s="100"/>
      <c r="UJ9" s="100"/>
      <c r="UK9" s="100"/>
      <c r="UL9" s="100"/>
      <c r="UM9" s="100"/>
      <c r="UN9" s="100"/>
      <c r="UO9" s="100"/>
      <c r="UP9" s="100"/>
      <c r="UQ9" s="100"/>
      <c r="UR9" s="100"/>
      <c r="US9" s="100"/>
      <c r="UT9" s="100"/>
      <c r="UU9" s="100"/>
      <c r="UV9" s="100"/>
      <c r="UW9" s="100"/>
      <c r="UX9" s="100"/>
      <c r="UY9" s="100"/>
      <c r="UZ9" s="100"/>
      <c r="VA9" s="100"/>
      <c r="VB9" s="100"/>
      <c r="VC9" s="100"/>
      <c r="VD9" s="100"/>
      <c r="VE9" s="100"/>
      <c r="VF9" s="100"/>
      <c r="VG9" s="100"/>
      <c r="VH9" s="100"/>
      <c r="VI9" s="100"/>
      <c r="VJ9" s="100"/>
      <c r="VK9" s="100"/>
      <c r="VL9" s="100"/>
      <c r="VM9" s="100"/>
      <c r="VN9" s="100"/>
      <c r="VO9" s="100"/>
      <c r="VP9" s="100"/>
      <c r="VQ9" s="100"/>
      <c r="VR9" s="100"/>
      <c r="VS9" s="100"/>
      <c r="VT9" s="100"/>
      <c r="VU9" s="100"/>
      <c r="VV9" s="100"/>
      <c r="VW9" s="100"/>
      <c r="VX9" s="100"/>
      <c r="VY9" s="100"/>
      <c r="VZ9" s="100"/>
      <c r="WA9" s="100"/>
      <c r="WB9" s="100"/>
      <c r="WC9" s="100"/>
      <c r="WD9" s="100"/>
      <c r="WE9" s="100"/>
      <c r="WF9" s="100"/>
      <c r="WG9" s="100"/>
      <c r="WH9" s="100"/>
      <c r="WI9" s="100"/>
      <c r="WJ9" s="100"/>
      <c r="WK9" s="100"/>
      <c r="WL9" s="100"/>
      <c r="WM9" s="100"/>
      <c r="WN9" s="100"/>
      <c r="WO9" s="100"/>
      <c r="WP9" s="100"/>
      <c r="WQ9" s="100"/>
      <c r="WR9" s="100"/>
      <c r="WS9" s="100"/>
      <c r="WT9" s="100"/>
      <c r="WU9" s="100"/>
      <c r="WV9" s="100"/>
      <c r="WW9" s="100"/>
      <c r="WX9" s="100"/>
      <c r="WY9" s="100"/>
      <c r="WZ9" s="100"/>
      <c r="XA9" s="100"/>
      <c r="XB9" s="100"/>
      <c r="XC9" s="100"/>
      <c r="XD9" s="100"/>
      <c r="XE9" s="100"/>
      <c r="XF9" s="100"/>
      <c r="XG9" s="100"/>
      <c r="XH9" s="100"/>
      <c r="XI9" s="100"/>
      <c r="XJ9" s="100"/>
      <c r="XK9" s="100"/>
      <c r="XL9" s="100"/>
      <c r="XM9" s="100"/>
      <c r="XN9" s="100"/>
      <c r="XO9" s="100"/>
      <c r="XP9" s="100"/>
      <c r="XQ9" s="100"/>
      <c r="XR9" s="100"/>
      <c r="XS9" s="100"/>
      <c r="XT9" s="100"/>
      <c r="XU9" s="100"/>
      <c r="XV9" s="100"/>
      <c r="XW9" s="100"/>
      <c r="XX9" s="100"/>
      <c r="XY9" s="100"/>
      <c r="XZ9" s="100"/>
      <c r="YA9" s="100"/>
      <c r="YB9" s="100"/>
      <c r="YC9" s="100"/>
      <c r="YD9" s="100"/>
      <c r="YE9" s="100"/>
      <c r="YF9" s="100"/>
      <c r="YG9" s="100"/>
      <c r="YH9" s="100"/>
      <c r="YI9" s="100"/>
      <c r="YJ9" s="100"/>
      <c r="YK9" s="100"/>
      <c r="YL9" s="100"/>
      <c r="YM9" s="100"/>
      <c r="YN9" s="100"/>
      <c r="YO9" s="100"/>
      <c r="YP9" s="100"/>
      <c r="YQ9" s="100"/>
      <c r="YR9" s="100"/>
      <c r="YS9" s="100"/>
      <c r="YT9" s="100"/>
      <c r="YU9" s="100"/>
      <c r="YV9" s="100"/>
      <c r="YW9" s="100"/>
      <c r="YX9" s="100"/>
      <c r="YY9" s="100"/>
      <c r="YZ9" s="100"/>
      <c r="ZA9" s="100"/>
      <c r="ZB9" s="100"/>
      <c r="ZC9" s="100"/>
      <c r="ZD9" s="100"/>
      <c r="ZE9" s="100"/>
      <c r="ZF9" s="100"/>
      <c r="ZG9" s="100"/>
      <c r="ZH9" s="100"/>
      <c r="ZI9" s="100"/>
      <c r="ZJ9" s="100"/>
      <c r="ZK9" s="100"/>
      <c r="ZL9" s="100"/>
      <c r="ZM9" s="100"/>
      <c r="ZN9" s="100"/>
      <c r="ZO9" s="100"/>
      <c r="ZP9" s="100"/>
      <c r="ZQ9" s="100"/>
      <c r="ZR9" s="100"/>
      <c r="ZS9" s="100"/>
      <c r="ZT9" s="100"/>
      <c r="ZU9" s="100"/>
      <c r="ZV9" s="100"/>
      <c r="ZW9" s="100"/>
      <c r="ZX9" s="100"/>
      <c r="ZY9" s="100"/>
      <c r="ZZ9" s="100"/>
      <c r="AAA9" s="100"/>
      <c r="AAB9" s="100"/>
      <c r="AAC9" s="100"/>
      <c r="AAD9" s="100"/>
      <c r="AAE9" s="100"/>
      <c r="AAF9" s="100"/>
      <c r="AAG9" s="100"/>
      <c r="AAH9" s="100"/>
      <c r="AAI9" s="100"/>
      <c r="AAJ9" s="100"/>
      <c r="AAK9" s="100"/>
      <c r="AAL9" s="100"/>
      <c r="AAM9" s="100"/>
      <c r="AAN9" s="100"/>
      <c r="AAO9" s="100"/>
      <c r="AAP9" s="100"/>
      <c r="AAQ9" s="100"/>
      <c r="AAR9" s="100"/>
      <c r="AAS9" s="100"/>
      <c r="AAT9" s="100"/>
      <c r="AAU9" s="100"/>
      <c r="AAV9" s="100"/>
      <c r="AAW9" s="100"/>
      <c r="AAX9" s="100"/>
      <c r="AAY9" s="100"/>
      <c r="AAZ9" s="100"/>
      <c r="ABA9" s="100"/>
      <c r="ABB9" s="100"/>
      <c r="ABC9" s="100"/>
      <c r="ABD9" s="100"/>
      <c r="ABE9" s="100"/>
      <c r="ABF9" s="100"/>
      <c r="ABG9" s="100"/>
      <c r="ABH9" s="100"/>
      <c r="ABI9" s="100"/>
      <c r="ABJ9" s="100"/>
      <c r="ABK9" s="100"/>
      <c r="ABL9" s="100"/>
      <c r="ABM9" s="100"/>
      <c r="ABN9" s="100"/>
      <c r="ABO9" s="100"/>
      <c r="ABP9" s="100"/>
      <c r="ABQ9" s="100"/>
      <c r="ABR9" s="100"/>
      <c r="ABS9" s="100"/>
      <c r="ABT9" s="100"/>
      <c r="ABU9" s="100"/>
      <c r="ABV9" s="100"/>
      <c r="ABW9" s="100"/>
      <c r="ABX9" s="100"/>
      <c r="ABY9" s="100"/>
      <c r="ABZ9" s="100"/>
      <c r="ACA9" s="100"/>
      <c r="ACB9" s="100"/>
      <c r="ACC9" s="100"/>
      <c r="ACD9" s="100"/>
      <c r="ACE9" s="100"/>
      <c r="ACF9" s="100"/>
      <c r="ACG9" s="100"/>
      <c r="ACH9" s="100"/>
      <c r="ACI9" s="100"/>
      <c r="ACJ9" s="100"/>
      <c r="ACK9" s="100"/>
      <c r="ACL9" s="100"/>
      <c r="ACM9" s="100"/>
      <c r="ACN9" s="100"/>
      <c r="ACO9" s="100"/>
      <c r="ACP9" s="100"/>
      <c r="ACQ9" s="100"/>
      <c r="ACR9" s="100"/>
      <c r="ACS9" s="100"/>
      <c r="ACT9" s="100"/>
      <c r="ACU9" s="100"/>
      <c r="ACV9" s="100"/>
      <c r="ACW9" s="100"/>
      <c r="ACX9" s="100"/>
      <c r="ACY9" s="100"/>
      <c r="ACZ9" s="100"/>
      <c r="ADA9" s="100"/>
      <c r="ADB9" s="100"/>
      <c r="ADC9" s="100"/>
      <c r="ADD9" s="100"/>
      <c r="ADE9" s="100"/>
      <c r="ADF9" s="100"/>
      <c r="ADG9" s="100"/>
      <c r="ADH9" s="100"/>
      <c r="ADI9" s="100"/>
      <c r="ADJ9" s="100"/>
      <c r="ADK9" s="100"/>
      <c r="ADL9" s="100"/>
      <c r="ADM9" s="100"/>
      <c r="ADN9" s="100"/>
      <c r="ADO9" s="100"/>
      <c r="ADP9" s="100"/>
      <c r="ADQ9" s="100"/>
      <c r="ADR9" s="100"/>
      <c r="ADS9" s="100"/>
      <c r="ADT9" s="100"/>
      <c r="ADU9" s="100"/>
      <c r="ADV9" s="100"/>
      <c r="ADW9" s="100"/>
      <c r="ADX9" s="100"/>
      <c r="ADY9" s="100"/>
      <c r="ADZ9" s="100"/>
      <c r="AEA9" s="100"/>
      <c r="AEB9" s="100"/>
      <c r="AEC9" s="100"/>
      <c r="AED9" s="100"/>
      <c r="AEE9" s="100"/>
      <c r="AEF9" s="100"/>
      <c r="AEG9" s="100"/>
      <c r="AEH9" s="100"/>
      <c r="AEI9" s="100"/>
      <c r="AEJ9" s="100"/>
      <c r="AEK9" s="100"/>
      <c r="AEL9" s="100"/>
      <c r="AEM9" s="100"/>
      <c r="AEN9" s="100"/>
      <c r="AEO9" s="100"/>
      <c r="AEP9" s="100"/>
      <c r="AEQ9" s="100"/>
      <c r="AER9" s="100"/>
      <c r="AES9" s="100"/>
      <c r="AET9" s="100"/>
      <c r="AEU9" s="100"/>
      <c r="AEV9" s="100"/>
      <c r="AEW9" s="100"/>
      <c r="AEX9" s="100"/>
      <c r="AEY9" s="100"/>
      <c r="AEZ9" s="100"/>
      <c r="AFA9" s="100"/>
      <c r="AFB9" s="100"/>
      <c r="AFC9" s="100"/>
      <c r="AFD9" s="100"/>
      <c r="AFE9" s="100"/>
      <c r="AFF9" s="100"/>
      <c r="AFG9" s="100"/>
      <c r="AFH9" s="100"/>
      <c r="AFI9" s="100"/>
      <c r="AFJ9" s="100"/>
      <c r="AFK9" s="100"/>
      <c r="AFL9" s="100"/>
      <c r="AFM9" s="100"/>
      <c r="AFN9" s="100"/>
      <c r="AFO9" s="100"/>
      <c r="AFP9" s="100"/>
      <c r="AFQ9" s="100"/>
      <c r="AFR9" s="100"/>
      <c r="AFS9" s="100"/>
      <c r="AFT9" s="100"/>
      <c r="AFU9" s="100"/>
      <c r="AFV9" s="100"/>
      <c r="AFW9" s="100"/>
      <c r="AFX9" s="100"/>
      <c r="AFY9" s="100"/>
      <c r="AFZ9" s="100"/>
      <c r="AGA9" s="100"/>
      <c r="AGB9" s="100"/>
      <c r="AGC9" s="100"/>
      <c r="AGD9" s="100"/>
      <c r="AGE9" s="100"/>
      <c r="AGF9" s="100"/>
      <c r="AGG9" s="100"/>
      <c r="AGH9" s="100"/>
      <c r="AGI9" s="100"/>
      <c r="AGJ9" s="100"/>
      <c r="AGK9" s="100"/>
      <c r="AGL9" s="100"/>
      <c r="AGM9" s="100"/>
      <c r="AGN9" s="100"/>
      <c r="AGO9" s="100"/>
      <c r="AGP9" s="100"/>
      <c r="AGQ9" s="100"/>
      <c r="AGR9" s="100"/>
      <c r="AGS9" s="100"/>
      <c r="AGT9" s="100"/>
      <c r="AGU9" s="100"/>
      <c r="AGV9" s="100"/>
      <c r="AGW9" s="100"/>
      <c r="AGX9" s="100"/>
      <c r="AGY9" s="100"/>
      <c r="AGZ9" s="100"/>
      <c r="AHA9" s="100"/>
      <c r="AHB9" s="100"/>
      <c r="AHC9" s="100"/>
      <c r="AHD9" s="100"/>
      <c r="AHE9" s="100"/>
      <c r="AHF9" s="100"/>
      <c r="AHG9" s="100"/>
      <c r="AHH9" s="100"/>
      <c r="AHI9" s="100"/>
      <c r="AHJ9" s="100"/>
      <c r="AHK9" s="100"/>
      <c r="AHL9" s="100"/>
      <c r="AHM9" s="100"/>
      <c r="AHN9" s="100"/>
      <c r="AHO9" s="100"/>
      <c r="AHP9" s="100"/>
      <c r="AHQ9" s="100"/>
      <c r="AHR9" s="100"/>
      <c r="AHS9" s="100"/>
      <c r="AHT9" s="100"/>
      <c r="AHU9" s="100"/>
      <c r="AHV9" s="100"/>
      <c r="AHW9" s="100"/>
      <c r="AHX9" s="100"/>
      <c r="AHY9" s="100"/>
      <c r="AHZ9" s="100"/>
      <c r="AIA9" s="100"/>
      <c r="AIB9" s="100"/>
      <c r="AIC9" s="100"/>
      <c r="AID9" s="100"/>
      <c r="AIE9" s="100"/>
      <c r="AIF9" s="100"/>
      <c r="AIG9" s="100"/>
      <c r="AIH9" s="100"/>
      <c r="AII9" s="100"/>
      <c r="AIJ9" s="100"/>
      <c r="AIK9" s="100"/>
      <c r="AIL9" s="100"/>
      <c r="AIM9" s="100"/>
      <c r="AIN9" s="100"/>
      <c r="AIO9" s="100"/>
      <c r="AIP9" s="100"/>
      <c r="AIQ9" s="100"/>
      <c r="AIR9" s="100"/>
      <c r="AIS9" s="100"/>
      <c r="AIT9" s="100"/>
      <c r="AIU9" s="100"/>
      <c r="AIV9" s="100"/>
      <c r="AIW9" s="100"/>
      <c r="AIX9" s="100"/>
      <c r="AIY9" s="100"/>
      <c r="AIZ9" s="100"/>
      <c r="AJA9" s="100"/>
      <c r="AJB9" s="100"/>
      <c r="AJC9" s="100"/>
      <c r="AJD9" s="100"/>
      <c r="AJE9" s="100"/>
      <c r="AJF9" s="100"/>
      <c r="AJG9" s="100"/>
      <c r="AJH9" s="100"/>
      <c r="AJI9" s="100"/>
      <c r="AJJ9" s="100"/>
      <c r="AJK9" s="100"/>
      <c r="AJL9" s="100"/>
      <c r="AJM9" s="100"/>
      <c r="AJN9" s="100"/>
      <c r="AJO9" s="100"/>
      <c r="AJP9" s="100"/>
      <c r="AJQ9" s="100"/>
      <c r="AJR9" s="100"/>
      <c r="AJS9" s="100"/>
      <c r="AJT9" s="100"/>
      <c r="AJU9" s="100"/>
      <c r="AJV9" s="100"/>
      <c r="AJW9" s="100"/>
      <c r="AJX9" s="100"/>
      <c r="AJY9" s="100"/>
      <c r="AJZ9" s="100"/>
      <c r="AKA9" s="100"/>
      <c r="AKB9" s="100"/>
      <c r="AKC9" s="100"/>
      <c r="AKD9" s="100"/>
      <c r="AKE9" s="100"/>
      <c r="AKF9" s="100"/>
      <c r="AKG9" s="100"/>
      <c r="AKH9" s="100"/>
      <c r="AKI9" s="100"/>
      <c r="AKJ9" s="100"/>
      <c r="AKK9" s="100"/>
      <c r="AKL9" s="100"/>
      <c r="AKM9" s="100"/>
      <c r="AKN9" s="100"/>
      <c r="AKO9" s="100"/>
      <c r="AKP9" s="100"/>
      <c r="AKQ9" s="100"/>
      <c r="AKR9" s="100"/>
      <c r="AKS9" s="100"/>
      <c r="AKT9" s="100"/>
      <c r="AKU9" s="100"/>
      <c r="AKV9" s="100"/>
      <c r="AKW9" s="100"/>
      <c r="AKX9" s="100"/>
      <c r="AKY9" s="100"/>
      <c r="AKZ9" s="100"/>
      <c r="ALA9" s="100"/>
      <c r="ALB9" s="100"/>
      <c r="ALC9" s="100"/>
      <c r="ALD9" s="100"/>
      <c r="ALE9" s="100"/>
      <c r="ALF9" s="100"/>
      <c r="ALG9" s="100"/>
      <c r="ALH9" s="100"/>
      <c r="ALI9" s="100"/>
      <c r="ALJ9" s="100"/>
      <c r="ALK9" s="100"/>
      <c r="ALL9" s="100"/>
      <c r="ALM9" s="100"/>
      <c r="ALN9" s="100"/>
      <c r="ALO9" s="100"/>
      <c r="ALP9" s="100"/>
      <c r="ALQ9" s="100"/>
      <c r="ALR9" s="100"/>
      <c r="ALS9" s="100"/>
      <c r="ALT9" s="100"/>
      <c r="ALU9" s="100"/>
      <c r="ALV9" s="100"/>
      <c r="ALW9" s="100"/>
      <c r="ALX9" s="100"/>
      <c r="ALY9" s="100"/>
      <c r="ALZ9" s="100"/>
      <c r="AMA9" s="100"/>
      <c r="AMB9" s="100"/>
      <c r="AMC9" s="100"/>
      <c r="AMD9" s="100"/>
      <c r="AME9" s="100"/>
      <c r="AMF9" s="100"/>
      <c r="AMG9" s="100"/>
      <c r="AMH9" s="100"/>
      <c r="AMI9" s="100"/>
      <c r="AMJ9" s="100"/>
      <c r="AMK9" s="100"/>
      <c r="AML9" s="100"/>
      <c r="AMM9" s="100"/>
      <c r="AMN9" s="100"/>
      <c r="AMO9" s="100"/>
      <c r="AMP9" s="100"/>
      <c r="AMQ9" s="100"/>
      <c r="AMR9" s="100"/>
      <c r="AMS9" s="100"/>
      <c r="AMT9" s="100"/>
      <c r="AMU9" s="100"/>
      <c r="AMV9" s="100"/>
      <c r="AMW9" s="100"/>
      <c r="AMX9" s="100"/>
      <c r="AMY9" s="100"/>
      <c r="AMZ9" s="100"/>
      <c r="ANA9" s="100"/>
      <c r="ANB9" s="100"/>
      <c r="ANC9" s="100"/>
      <c r="AND9" s="100"/>
      <c r="ANE9" s="100"/>
      <c r="ANF9" s="100"/>
      <c r="ANG9" s="100"/>
      <c r="ANH9" s="100"/>
      <c r="ANI9" s="100"/>
      <c r="ANJ9" s="100"/>
      <c r="ANK9" s="100"/>
      <c r="ANL9" s="100"/>
      <c r="ANM9" s="100"/>
      <c r="ANN9" s="100"/>
      <c r="ANO9" s="100"/>
      <c r="ANP9" s="100"/>
      <c r="ANQ9" s="100"/>
      <c r="ANR9" s="100"/>
      <c r="ANS9" s="100"/>
      <c r="ANT9" s="100"/>
      <c r="ANU9" s="100"/>
      <c r="ANV9" s="100"/>
      <c r="ANW9" s="100"/>
      <c r="ANX9" s="100"/>
      <c r="ANY9" s="100"/>
      <c r="ANZ9" s="100"/>
      <c r="AOA9" s="100"/>
      <c r="AOB9" s="100"/>
      <c r="AOC9" s="100"/>
      <c r="AOD9" s="100"/>
      <c r="AOE9" s="100"/>
      <c r="AOF9" s="100"/>
      <c r="AOG9" s="100"/>
      <c r="AOH9" s="100"/>
      <c r="AOI9" s="100"/>
      <c r="AOJ9" s="100"/>
      <c r="AOK9" s="100"/>
      <c r="AOL9" s="100"/>
      <c r="AOM9" s="100"/>
      <c r="AON9" s="100"/>
      <c r="AOO9" s="100"/>
      <c r="AOP9" s="100"/>
      <c r="AOQ9" s="100"/>
      <c r="AOR9" s="100"/>
      <c r="AOS9" s="100"/>
      <c r="AOT9" s="100"/>
      <c r="AOU9" s="100"/>
      <c r="AOV9" s="100"/>
      <c r="AOW9" s="100"/>
      <c r="AOX9" s="100"/>
      <c r="AOY9" s="100"/>
      <c r="AOZ9" s="100"/>
      <c r="APA9" s="100"/>
      <c r="APB9" s="100"/>
      <c r="APC9" s="100"/>
      <c r="APD9" s="100"/>
      <c r="APE9" s="100"/>
      <c r="APF9" s="100"/>
      <c r="APG9" s="100"/>
      <c r="APH9" s="100"/>
      <c r="API9" s="100"/>
      <c r="APJ9" s="100"/>
      <c r="APK9" s="100"/>
      <c r="APL9" s="100"/>
      <c r="APM9" s="100"/>
      <c r="APN9" s="100"/>
      <c r="APO9" s="100"/>
      <c r="APP9" s="100"/>
      <c r="APQ9" s="100"/>
      <c r="APR9" s="100"/>
      <c r="APS9" s="100"/>
      <c r="APT9" s="100"/>
      <c r="APU9" s="100"/>
      <c r="APV9" s="100"/>
      <c r="APW9" s="100"/>
      <c r="APX9" s="100"/>
      <c r="APY9" s="100"/>
      <c r="APZ9" s="100"/>
      <c r="AQA9" s="100"/>
      <c r="AQB9" s="100"/>
      <c r="AQC9" s="100"/>
      <c r="AQD9" s="100"/>
      <c r="AQE9" s="100"/>
      <c r="AQF9" s="100"/>
      <c r="AQG9" s="100"/>
      <c r="AQH9" s="100"/>
      <c r="AQI9" s="100"/>
      <c r="AQJ9" s="100"/>
      <c r="AQK9" s="100"/>
      <c r="AQL9" s="100"/>
      <c r="AQM9" s="100"/>
      <c r="AQN9" s="100"/>
      <c r="AQO9" s="100"/>
      <c r="AQP9" s="100"/>
      <c r="AQQ9" s="100"/>
      <c r="AQR9" s="100"/>
      <c r="AQS9" s="100"/>
      <c r="AQT9" s="100"/>
      <c r="AQU9" s="100"/>
      <c r="AQV9" s="100"/>
      <c r="AQW9" s="100"/>
      <c r="AQX9" s="100"/>
      <c r="AQY9" s="100"/>
      <c r="AQZ9" s="100"/>
      <c r="ARA9" s="100"/>
      <c r="ARB9" s="100"/>
      <c r="ARC9" s="100"/>
      <c r="ARD9" s="100"/>
      <c r="ARE9" s="100"/>
      <c r="ARF9" s="100"/>
      <c r="ARG9" s="100"/>
      <c r="ARH9" s="100"/>
      <c r="ARI9" s="100"/>
      <c r="ARJ9" s="100"/>
      <c r="ARK9" s="100"/>
      <c r="ARL9" s="100"/>
      <c r="ARM9" s="100"/>
      <c r="ARN9" s="100"/>
      <c r="ARO9" s="100"/>
      <c r="ARP9" s="100"/>
      <c r="ARQ9" s="100"/>
      <c r="ARR9" s="100"/>
      <c r="ARS9" s="100"/>
      <c r="ART9" s="100"/>
      <c r="ARU9" s="100"/>
      <c r="ARV9" s="100"/>
      <c r="ARW9" s="100"/>
      <c r="ARX9" s="100"/>
      <c r="ARY9" s="100"/>
      <c r="ARZ9" s="100"/>
      <c r="ASA9" s="100"/>
      <c r="ASB9" s="100"/>
      <c r="ASC9" s="100"/>
      <c r="ASD9" s="100"/>
      <c r="ASE9" s="100"/>
      <c r="ASF9" s="100"/>
      <c r="ASG9" s="100"/>
      <c r="ASH9" s="100"/>
      <c r="ASI9" s="100"/>
      <c r="ASJ9" s="100"/>
      <c r="ASK9" s="100"/>
      <c r="ASL9" s="100"/>
      <c r="ASM9" s="100"/>
      <c r="ASN9" s="100"/>
      <c r="ASO9" s="100"/>
      <c r="ASP9" s="100"/>
      <c r="ASQ9" s="100"/>
      <c r="ASR9" s="100"/>
      <c r="ASS9" s="100"/>
      <c r="AST9" s="100"/>
      <c r="ASU9" s="100"/>
      <c r="ASV9" s="100"/>
      <c r="ASW9" s="100"/>
      <c r="ASX9" s="100"/>
      <c r="ASY9" s="100"/>
      <c r="ASZ9" s="100"/>
      <c r="ATA9" s="100"/>
      <c r="ATB9" s="100"/>
      <c r="ATC9" s="100"/>
      <c r="ATD9" s="100"/>
      <c r="ATE9" s="100"/>
      <c r="ATF9" s="100"/>
      <c r="ATG9" s="100"/>
      <c r="ATH9" s="100"/>
      <c r="ATI9" s="100"/>
      <c r="ATJ9" s="100"/>
      <c r="ATK9" s="100"/>
      <c r="ATL9" s="100"/>
      <c r="ATM9" s="100"/>
      <c r="ATN9" s="100"/>
      <c r="ATO9" s="100"/>
      <c r="ATP9" s="100"/>
      <c r="ATQ9" s="100"/>
      <c r="ATR9" s="100"/>
      <c r="ATS9" s="100"/>
      <c r="ATT9" s="100"/>
      <c r="ATU9" s="100"/>
      <c r="ATV9" s="100"/>
      <c r="ATW9" s="100"/>
      <c r="ATX9" s="100"/>
      <c r="ATY9" s="100"/>
      <c r="ATZ9" s="100"/>
      <c r="AUA9" s="100"/>
      <c r="AUB9" s="100"/>
      <c r="AUC9" s="100"/>
      <c r="AUD9" s="100"/>
      <c r="AUE9" s="100"/>
      <c r="AUF9" s="100"/>
      <c r="AUG9" s="100"/>
      <c r="AUH9" s="100"/>
      <c r="AUI9" s="100"/>
      <c r="AUJ9" s="100"/>
      <c r="AUK9" s="100"/>
      <c r="AUL9" s="100"/>
      <c r="AUM9" s="100"/>
      <c r="AUN9" s="100"/>
      <c r="AUO9" s="100"/>
      <c r="AUP9" s="100"/>
      <c r="AUQ9" s="100"/>
      <c r="AUR9" s="100"/>
      <c r="AUS9" s="100"/>
      <c r="AUT9" s="100"/>
      <c r="AUU9" s="100"/>
      <c r="AUV9" s="100"/>
      <c r="AUW9" s="100"/>
      <c r="AUX9" s="100"/>
      <c r="AUY9" s="100"/>
      <c r="AUZ9" s="100"/>
      <c r="AVA9" s="100"/>
      <c r="AVB9" s="100"/>
      <c r="AVC9" s="100"/>
      <c r="AVD9" s="100"/>
      <c r="AVE9" s="100"/>
      <c r="AVF9" s="100"/>
      <c r="AVG9" s="100"/>
      <c r="AVH9" s="100"/>
      <c r="AVI9" s="100"/>
      <c r="AVJ9" s="100"/>
      <c r="AVK9" s="100"/>
      <c r="AVL9" s="100"/>
      <c r="AVM9" s="100"/>
      <c r="AVN9" s="100"/>
      <c r="AVO9" s="100"/>
      <c r="AVP9" s="100"/>
      <c r="AVQ9" s="100"/>
      <c r="AVR9" s="100"/>
      <c r="AVS9" s="100"/>
      <c r="AVT9" s="100"/>
      <c r="AVU9" s="100"/>
      <c r="AVV9" s="100"/>
      <c r="AVW9" s="100"/>
      <c r="AVX9" s="100"/>
      <c r="AVY9" s="100"/>
      <c r="AVZ9" s="100"/>
      <c r="AWA9" s="100"/>
      <c r="AWB9" s="100"/>
      <c r="AWC9" s="100"/>
      <c r="AWD9" s="100"/>
      <c r="AWE9" s="100"/>
      <c r="AWF9" s="100"/>
      <c r="AWG9" s="100"/>
      <c r="AWH9" s="100"/>
      <c r="AWI9" s="100"/>
      <c r="AWJ9" s="100"/>
      <c r="AWK9" s="100"/>
      <c r="AWL9" s="100"/>
      <c r="AWM9" s="100"/>
      <c r="AWN9" s="100"/>
      <c r="AWO9" s="100"/>
      <c r="AWP9" s="100"/>
      <c r="AWQ9" s="100"/>
      <c r="AWR9" s="100"/>
      <c r="AWS9" s="100"/>
      <c r="AWT9" s="100"/>
      <c r="AWU9" s="100"/>
      <c r="AWV9" s="100"/>
      <c r="AWW9" s="100"/>
      <c r="AWX9" s="100"/>
      <c r="AWY9" s="100"/>
      <c r="AWZ9" s="100"/>
      <c r="AXA9" s="100"/>
      <c r="AXB9" s="100"/>
      <c r="AXC9" s="100"/>
      <c r="AXD9" s="100"/>
      <c r="AXE9" s="100"/>
      <c r="AXF9" s="100"/>
      <c r="AXG9" s="100"/>
      <c r="AXH9" s="100"/>
      <c r="AXI9" s="100"/>
      <c r="AXJ9" s="100"/>
      <c r="AXK9" s="100"/>
      <c r="AXL9" s="100"/>
      <c r="AXM9" s="100"/>
      <c r="AXN9" s="100"/>
      <c r="AXO9" s="100"/>
      <c r="AXP9" s="100"/>
      <c r="AXQ9" s="100"/>
      <c r="AXR9" s="100"/>
      <c r="AXS9" s="100"/>
      <c r="AXT9" s="100"/>
      <c r="AXU9" s="100"/>
      <c r="AXV9" s="100"/>
      <c r="AXW9" s="100"/>
      <c r="AXX9" s="100"/>
      <c r="AXY9" s="100"/>
      <c r="AXZ9" s="100"/>
      <c r="AYA9" s="100"/>
      <c r="AYB9" s="100"/>
      <c r="AYC9" s="100"/>
      <c r="AYD9" s="100"/>
      <c r="AYE9" s="100"/>
      <c r="AYF9" s="100"/>
      <c r="AYG9" s="100"/>
      <c r="AYH9" s="100"/>
      <c r="AYI9" s="100"/>
      <c r="AYJ9" s="100"/>
      <c r="AYK9" s="100"/>
      <c r="AYL9" s="100"/>
      <c r="AYM9" s="100"/>
      <c r="AYN9" s="100"/>
      <c r="AYO9" s="100"/>
      <c r="AYP9" s="100"/>
      <c r="AYQ9" s="100"/>
      <c r="AYR9" s="100"/>
      <c r="AYS9" s="100"/>
      <c r="AYT9" s="100"/>
      <c r="AYU9" s="100"/>
      <c r="AYV9" s="100"/>
      <c r="AYW9" s="100"/>
      <c r="AYX9" s="100"/>
      <c r="AYY9" s="100"/>
      <c r="AYZ9" s="100"/>
      <c r="AZA9" s="100"/>
      <c r="AZB9" s="100"/>
      <c r="AZC9" s="100"/>
      <c r="AZD9" s="100"/>
      <c r="AZE9" s="100"/>
      <c r="AZF9" s="100"/>
      <c r="AZG9" s="100"/>
      <c r="AZH9" s="100"/>
      <c r="AZI9" s="100"/>
      <c r="AZJ9" s="100"/>
      <c r="AZK9" s="100"/>
      <c r="AZL9" s="100"/>
      <c r="AZM9" s="100"/>
      <c r="AZN9" s="100"/>
      <c r="AZO9" s="100"/>
      <c r="AZP9" s="100"/>
      <c r="AZQ9" s="100"/>
      <c r="AZR9" s="100"/>
      <c r="AZS9" s="100"/>
      <c r="AZT9" s="100"/>
      <c r="AZU9" s="100"/>
      <c r="AZV9" s="100"/>
      <c r="AZW9" s="100"/>
      <c r="AZX9" s="100"/>
      <c r="AZY9" s="100"/>
      <c r="AZZ9" s="100"/>
      <c r="BAA9" s="100"/>
      <c r="BAB9" s="100"/>
      <c r="BAC9" s="100"/>
      <c r="BAD9" s="100"/>
      <c r="BAE9" s="100"/>
      <c r="BAF9" s="100"/>
      <c r="BAG9" s="100"/>
      <c r="BAH9" s="100"/>
      <c r="BAI9" s="100"/>
      <c r="BAJ9" s="100"/>
      <c r="BAK9" s="100"/>
      <c r="BAL9" s="100"/>
      <c r="BAM9" s="100"/>
      <c r="BAN9" s="100"/>
      <c r="BAO9" s="100"/>
      <c r="BAP9" s="100"/>
      <c r="BAQ9" s="100"/>
      <c r="BAR9" s="100"/>
      <c r="BAS9" s="100"/>
      <c r="BAT9" s="100"/>
      <c r="BAU9" s="100"/>
      <c r="BAV9" s="100"/>
      <c r="BAW9" s="100"/>
      <c r="BAX9" s="100"/>
      <c r="BAY9" s="100"/>
      <c r="BAZ9" s="100"/>
      <c r="BBA9" s="100"/>
      <c r="BBB9" s="100"/>
      <c r="BBC9" s="100"/>
      <c r="BBD9" s="100"/>
      <c r="BBE9" s="100"/>
      <c r="BBF9" s="100"/>
      <c r="BBG9" s="100"/>
      <c r="BBH9" s="100"/>
      <c r="BBI9" s="100"/>
      <c r="BBJ9" s="100"/>
      <c r="BBK9" s="100"/>
      <c r="BBL9" s="100"/>
      <c r="BBM9" s="100"/>
      <c r="BBN9" s="100"/>
      <c r="BBO9" s="100"/>
      <c r="BBP9" s="100"/>
      <c r="BBQ9" s="100"/>
      <c r="BBR9" s="100"/>
      <c r="BBS9" s="100"/>
      <c r="BBT9" s="100"/>
      <c r="BBU9" s="100"/>
      <c r="BBV9" s="100"/>
      <c r="BBW9" s="100"/>
      <c r="BBX9" s="100"/>
      <c r="BBY9" s="100"/>
      <c r="BBZ9" s="100"/>
      <c r="BCA9" s="100"/>
      <c r="BCB9" s="100"/>
      <c r="BCC9" s="100"/>
      <c r="BCD9" s="100"/>
      <c r="BCE9" s="100"/>
      <c r="BCF9" s="100"/>
      <c r="BCG9" s="100"/>
      <c r="BCH9" s="100"/>
      <c r="BCI9" s="100"/>
      <c r="BCJ9" s="100"/>
      <c r="BCK9" s="100"/>
      <c r="BCL9" s="100"/>
      <c r="BCM9" s="100"/>
      <c r="BCN9" s="100"/>
      <c r="BCO9" s="100"/>
      <c r="BCP9" s="100"/>
      <c r="BCQ9" s="100"/>
      <c r="BCR9" s="100"/>
      <c r="BCS9" s="100"/>
      <c r="BCT9" s="100"/>
      <c r="BCU9" s="100"/>
      <c r="BCV9" s="100"/>
      <c r="BCW9" s="100"/>
      <c r="BCX9" s="100"/>
      <c r="BCY9" s="100"/>
      <c r="BCZ9" s="100"/>
      <c r="BDA9" s="100"/>
      <c r="BDB9" s="100"/>
      <c r="BDC9" s="100"/>
      <c r="BDD9" s="100"/>
      <c r="BDE9" s="100"/>
      <c r="BDF9" s="100"/>
      <c r="BDG9" s="100"/>
      <c r="BDH9" s="100"/>
      <c r="BDI9" s="100"/>
      <c r="BDJ9" s="100"/>
      <c r="BDK9" s="100"/>
      <c r="BDL9" s="100"/>
      <c r="BDM9" s="100"/>
      <c r="BDN9" s="100"/>
      <c r="BDO9" s="100"/>
      <c r="BDP9" s="100"/>
      <c r="BDQ9" s="100"/>
      <c r="BDR9" s="100"/>
      <c r="BDS9" s="100"/>
      <c r="BDT9" s="100"/>
      <c r="BDU9" s="100"/>
      <c r="BDV9" s="100"/>
      <c r="BDW9" s="100"/>
      <c r="BDX9" s="100"/>
      <c r="BDY9" s="100"/>
      <c r="BDZ9" s="100"/>
      <c r="BEA9" s="100"/>
      <c r="BEB9" s="100"/>
      <c r="BEC9" s="100"/>
      <c r="BED9" s="100"/>
      <c r="BEE9" s="100"/>
      <c r="BEF9" s="100"/>
      <c r="BEG9" s="100"/>
      <c r="BEH9" s="100"/>
      <c r="BEI9" s="100"/>
      <c r="BEJ9" s="100"/>
      <c r="BEK9" s="100"/>
      <c r="BEL9" s="100"/>
      <c r="BEM9" s="100"/>
      <c r="BEN9" s="100"/>
      <c r="BEO9" s="100"/>
      <c r="BEP9" s="100"/>
      <c r="BEQ9" s="100"/>
      <c r="BER9" s="100"/>
      <c r="BES9" s="100"/>
      <c r="BET9" s="100"/>
      <c r="BEU9" s="100"/>
      <c r="BEV9" s="100"/>
      <c r="BEW9" s="100"/>
      <c r="BEX9" s="100"/>
      <c r="BEY9" s="100"/>
      <c r="BEZ9" s="100"/>
      <c r="BFA9" s="100"/>
      <c r="BFB9" s="100"/>
      <c r="BFC9" s="100"/>
      <c r="BFD9" s="100"/>
      <c r="BFE9" s="100"/>
      <c r="BFF9" s="100"/>
      <c r="BFG9" s="100"/>
      <c r="BFH9" s="100"/>
      <c r="BFI9" s="100"/>
      <c r="BFJ9" s="100"/>
      <c r="BFK9" s="100"/>
      <c r="BFL9" s="100"/>
      <c r="BFM9" s="100"/>
      <c r="BFN9" s="100"/>
      <c r="BFO9" s="100"/>
      <c r="BFP9" s="100"/>
      <c r="BFQ9" s="100"/>
      <c r="BFR9" s="100"/>
      <c r="BFS9" s="100"/>
      <c r="BFT9" s="100"/>
      <c r="BFU9" s="100"/>
      <c r="BFV9" s="100"/>
      <c r="BFW9" s="100"/>
      <c r="BFX9" s="100"/>
      <c r="BFY9" s="100"/>
      <c r="BFZ9" s="100"/>
      <c r="BGA9" s="100"/>
      <c r="BGB9" s="100"/>
      <c r="BGC9" s="100"/>
      <c r="BGD9" s="100"/>
      <c r="BGE9" s="100"/>
      <c r="BGF9" s="100"/>
      <c r="BGG9" s="100"/>
      <c r="BGH9" s="100"/>
      <c r="BGI9" s="100"/>
      <c r="BGJ9" s="100"/>
      <c r="BGK9" s="100"/>
      <c r="BGL9" s="100"/>
      <c r="BGM9" s="100"/>
      <c r="BGN9" s="100"/>
      <c r="BGO9" s="100"/>
      <c r="BGP9" s="100"/>
      <c r="BGQ9" s="100"/>
      <c r="BGR9" s="100"/>
      <c r="BGS9" s="100"/>
      <c r="BGT9" s="100"/>
      <c r="BGU9" s="100"/>
      <c r="BGV9" s="100"/>
      <c r="BGW9" s="100"/>
      <c r="BGX9" s="100"/>
      <c r="BGY9" s="100"/>
      <c r="BGZ9" s="100"/>
      <c r="BHA9" s="100"/>
      <c r="BHB9" s="100"/>
      <c r="BHC9" s="100"/>
      <c r="BHD9" s="100"/>
      <c r="BHE9" s="100"/>
      <c r="BHF9" s="100"/>
      <c r="BHG9" s="100"/>
      <c r="BHH9" s="100"/>
      <c r="BHI9" s="100"/>
      <c r="BHJ9" s="100"/>
      <c r="BHK9" s="100"/>
      <c r="BHL9" s="100"/>
      <c r="BHM9" s="100"/>
      <c r="BHN9" s="100"/>
      <c r="BHO9" s="100"/>
      <c r="BHP9" s="100"/>
      <c r="BHQ9" s="100"/>
      <c r="BHR9" s="100"/>
      <c r="BHS9" s="100"/>
      <c r="BHT9" s="100"/>
      <c r="BHU9" s="100"/>
      <c r="BHV9" s="100"/>
      <c r="BHW9" s="100"/>
      <c r="BHX9" s="100"/>
      <c r="BHY9" s="100"/>
      <c r="BHZ9" s="100"/>
      <c r="BIA9" s="100"/>
      <c r="BIB9" s="100"/>
      <c r="BIC9" s="100"/>
      <c r="BID9" s="100"/>
      <c r="BIE9" s="100"/>
      <c r="BIF9" s="100"/>
      <c r="BIG9" s="100"/>
      <c r="BIH9" s="100"/>
      <c r="BII9" s="100"/>
      <c r="BIJ9" s="100"/>
      <c r="BIK9" s="100"/>
      <c r="BIL9" s="100"/>
      <c r="BIM9" s="100"/>
      <c r="BIN9" s="100"/>
      <c r="BIO9" s="100"/>
      <c r="BIP9" s="100"/>
      <c r="BIQ9" s="100"/>
      <c r="BIR9" s="100"/>
      <c r="BIS9" s="100"/>
      <c r="BIT9" s="100"/>
      <c r="BIU9" s="100"/>
      <c r="BIV9" s="100"/>
      <c r="BIW9" s="100"/>
      <c r="BIX9" s="100"/>
      <c r="BIY9" s="100"/>
      <c r="BIZ9" s="100"/>
      <c r="BJA9" s="100"/>
      <c r="BJB9" s="100"/>
      <c r="BJC9" s="100"/>
      <c r="BJD9" s="100"/>
      <c r="BJE9" s="100"/>
      <c r="BJF9" s="100"/>
      <c r="BJG9" s="100"/>
      <c r="BJH9" s="100"/>
      <c r="BJI9" s="100"/>
      <c r="BJJ9" s="100"/>
      <c r="BJK9" s="100"/>
      <c r="BJL9" s="100"/>
      <c r="BJM9" s="100"/>
      <c r="BJN9" s="100"/>
      <c r="BJO9" s="100"/>
      <c r="BJP9" s="100"/>
      <c r="BJQ9" s="100"/>
      <c r="BJR9" s="100"/>
      <c r="BJS9" s="100"/>
      <c r="BJT9" s="100"/>
      <c r="BJU9" s="100"/>
      <c r="BJV9" s="100"/>
      <c r="BJW9" s="100"/>
      <c r="BJX9" s="100"/>
      <c r="BJY9" s="100"/>
      <c r="BJZ9" s="100"/>
      <c r="BKA9" s="100"/>
      <c r="BKB9" s="100"/>
      <c r="BKC9" s="100"/>
      <c r="BKD9" s="100"/>
      <c r="BKE9" s="100"/>
      <c r="BKF9" s="100"/>
      <c r="BKG9" s="100"/>
      <c r="BKH9" s="100"/>
      <c r="BKI9" s="100"/>
      <c r="BKJ9" s="100"/>
      <c r="BKK9" s="100"/>
      <c r="BKL9" s="100"/>
      <c r="BKM9" s="100"/>
      <c r="BKN9" s="100"/>
      <c r="BKO9" s="100"/>
      <c r="BKP9" s="100"/>
      <c r="BKQ9" s="100"/>
      <c r="BKR9" s="100"/>
      <c r="BKS9" s="100"/>
      <c r="BKT9" s="100"/>
      <c r="BKU9" s="100"/>
      <c r="BKV9" s="100"/>
      <c r="BKW9" s="100"/>
      <c r="BKX9" s="100"/>
      <c r="BKY9" s="100"/>
      <c r="BKZ9" s="100"/>
      <c r="BLA9" s="100"/>
      <c r="BLB9" s="100"/>
      <c r="BLC9" s="100"/>
      <c r="BLD9" s="100"/>
      <c r="BLE9" s="100"/>
      <c r="BLF9" s="100"/>
      <c r="BLG9" s="100"/>
      <c r="BLH9" s="100"/>
      <c r="BLI9" s="100"/>
      <c r="BLJ9" s="100"/>
      <c r="BLK9" s="100"/>
      <c r="BLL9" s="100"/>
      <c r="BLM9" s="100"/>
      <c r="BLN9" s="100"/>
      <c r="BLO9" s="100"/>
      <c r="BLP9" s="100"/>
      <c r="BLQ9" s="100"/>
      <c r="BLR9" s="100"/>
      <c r="BLS9" s="100"/>
      <c r="BLT9" s="100"/>
      <c r="BLU9" s="100"/>
      <c r="BLV9" s="100"/>
      <c r="BLW9" s="100"/>
      <c r="BLX9" s="100"/>
      <c r="BLY9" s="100"/>
      <c r="BLZ9" s="100"/>
      <c r="BMA9" s="100"/>
      <c r="BMB9" s="100"/>
      <c r="BMC9" s="100"/>
      <c r="BMD9" s="100"/>
      <c r="BME9" s="100"/>
      <c r="BMF9" s="100"/>
      <c r="BMG9" s="100"/>
      <c r="BMH9" s="100"/>
      <c r="BMI9" s="100"/>
      <c r="BMJ9" s="100"/>
      <c r="BMK9" s="100"/>
      <c r="BML9" s="100"/>
      <c r="BMM9" s="100"/>
      <c r="BMN9" s="100"/>
      <c r="BMO9" s="100"/>
      <c r="BMP9" s="100"/>
      <c r="BMQ9" s="100"/>
      <c r="BMR9" s="100"/>
      <c r="BMS9" s="100"/>
      <c r="BMT9" s="100"/>
      <c r="BMU9" s="100"/>
      <c r="BMV9" s="100"/>
      <c r="BMW9" s="100"/>
      <c r="BMX9" s="100"/>
      <c r="BMY9" s="100"/>
      <c r="BMZ9" s="100"/>
      <c r="BNA9" s="100"/>
      <c r="BNB9" s="100"/>
      <c r="BNC9" s="100"/>
      <c r="BND9" s="100"/>
      <c r="BNE9" s="100"/>
      <c r="BNF9" s="100"/>
      <c r="BNG9" s="100"/>
      <c r="BNH9" s="100"/>
      <c r="BNI9" s="100"/>
      <c r="BNJ9" s="100"/>
      <c r="BNK9" s="100"/>
      <c r="BNL9" s="100"/>
      <c r="BNM9" s="100"/>
      <c r="BNN9" s="100"/>
      <c r="BNO9" s="100"/>
      <c r="BNP9" s="100"/>
      <c r="BNQ9" s="100"/>
      <c r="BNR9" s="100"/>
      <c r="BNS9" s="100"/>
      <c r="BNT9" s="100"/>
      <c r="BNU9" s="100"/>
      <c r="BNV9" s="100"/>
      <c r="BNW9" s="100"/>
      <c r="BNX9" s="100"/>
      <c r="BNY9" s="100"/>
      <c r="BNZ9" s="100"/>
      <c r="BOA9" s="100"/>
      <c r="BOB9" s="100"/>
      <c r="BOC9" s="100"/>
      <c r="BOD9" s="100"/>
      <c r="BOE9" s="100"/>
      <c r="BOF9" s="100"/>
      <c r="BOG9" s="100"/>
      <c r="BOH9" s="100"/>
      <c r="BOI9" s="100"/>
      <c r="BOJ9" s="100"/>
      <c r="BOK9" s="100"/>
      <c r="BOL9" s="100"/>
      <c r="BOM9" s="100"/>
      <c r="BON9" s="100"/>
      <c r="BOO9" s="100"/>
      <c r="BOP9" s="100"/>
      <c r="BOQ9" s="100"/>
      <c r="BOR9" s="100"/>
      <c r="BOS9" s="100"/>
      <c r="BOT9" s="100"/>
      <c r="BOU9" s="100"/>
      <c r="BOV9" s="100"/>
      <c r="BOW9" s="100"/>
      <c r="BOX9" s="100"/>
      <c r="BOY9" s="100"/>
      <c r="BOZ9" s="100"/>
      <c r="BPA9" s="100"/>
      <c r="BPB9" s="100"/>
      <c r="BPC9" s="100"/>
      <c r="BPD9" s="100"/>
      <c r="BPE9" s="100"/>
      <c r="BPF9" s="100"/>
      <c r="BPG9" s="100"/>
      <c r="BPH9" s="100"/>
      <c r="BPI9" s="100"/>
      <c r="BPJ9" s="100"/>
      <c r="BPK9" s="100"/>
      <c r="BPL9" s="100"/>
      <c r="BPM9" s="100"/>
      <c r="BPN9" s="100"/>
      <c r="BPO9" s="100"/>
      <c r="BPP9" s="100"/>
      <c r="BPQ9" s="100"/>
      <c r="BPR9" s="100"/>
      <c r="BPS9" s="100"/>
      <c r="BPT9" s="100"/>
      <c r="BPU9" s="100"/>
      <c r="BPV9" s="100"/>
      <c r="BPW9" s="100"/>
      <c r="BPX9" s="100"/>
      <c r="BPY9" s="100"/>
      <c r="BPZ9" s="100"/>
      <c r="BQA9" s="100"/>
      <c r="BQB9" s="100"/>
      <c r="BQC9" s="100"/>
      <c r="BQD9" s="100"/>
      <c r="BQE9" s="100"/>
      <c r="BQF9" s="100"/>
      <c r="BQG9" s="100"/>
      <c r="BQH9" s="100"/>
      <c r="BQI9" s="100"/>
      <c r="BQJ9" s="100"/>
      <c r="BQK9" s="100"/>
      <c r="BQL9" s="100"/>
      <c r="BQM9" s="100"/>
      <c r="BQN9" s="100"/>
      <c r="BQO9" s="100"/>
      <c r="BQP9" s="100"/>
      <c r="BQQ9" s="100"/>
      <c r="BQR9" s="100"/>
      <c r="BQS9" s="100"/>
      <c r="BQT9" s="100"/>
      <c r="BQU9" s="100"/>
      <c r="BQV9" s="100"/>
      <c r="BQW9" s="100"/>
      <c r="BQX9" s="100"/>
      <c r="BQY9" s="100"/>
      <c r="BQZ9" s="100"/>
      <c r="BRA9" s="100"/>
      <c r="BRB9" s="100"/>
      <c r="BRC9" s="100"/>
      <c r="BRD9" s="100"/>
      <c r="BRE9" s="100"/>
      <c r="BRF9" s="100"/>
      <c r="BRG9" s="100"/>
      <c r="BRH9" s="100"/>
      <c r="BRI9" s="100"/>
      <c r="BRJ9" s="100"/>
      <c r="BRK9" s="100"/>
      <c r="BRL9" s="100"/>
      <c r="BRM9" s="100"/>
      <c r="BRN9" s="100"/>
      <c r="BRO9" s="100"/>
      <c r="BRP9" s="100"/>
      <c r="BRQ9" s="100"/>
      <c r="BRR9" s="100"/>
      <c r="BRS9" s="100"/>
      <c r="BRT9" s="100"/>
      <c r="BRU9" s="100"/>
      <c r="BRV9" s="100"/>
      <c r="BRW9" s="100"/>
      <c r="BRX9" s="100"/>
      <c r="BRY9" s="100"/>
      <c r="BRZ9" s="100"/>
      <c r="BSA9" s="100"/>
      <c r="BSB9" s="100"/>
      <c r="BSC9" s="100"/>
      <c r="BSD9" s="100"/>
      <c r="BSE9" s="100"/>
      <c r="BSF9" s="100"/>
      <c r="BSG9" s="100"/>
      <c r="BSH9" s="100"/>
      <c r="BSI9" s="100"/>
      <c r="BSJ9" s="100"/>
      <c r="BSK9" s="100"/>
      <c r="BSL9" s="100"/>
      <c r="BSM9" s="100"/>
      <c r="BSN9" s="100"/>
      <c r="BSO9" s="100"/>
      <c r="BSP9" s="100"/>
      <c r="BSQ9" s="100"/>
      <c r="BSR9" s="100"/>
      <c r="BSS9" s="100"/>
      <c r="BST9" s="100"/>
      <c r="BSU9" s="100"/>
      <c r="BSV9" s="100"/>
      <c r="BSW9" s="100"/>
      <c r="BSX9" s="100"/>
      <c r="BSY9" s="100"/>
      <c r="BSZ9" s="100"/>
      <c r="BTA9" s="100"/>
      <c r="BTB9" s="100"/>
      <c r="BTC9" s="100"/>
      <c r="BTD9" s="100"/>
      <c r="BTE9" s="100"/>
      <c r="BTF9" s="100"/>
      <c r="BTG9" s="100"/>
      <c r="BTH9" s="100"/>
      <c r="BTI9" s="100"/>
      <c r="BTJ9" s="100"/>
      <c r="BTK9" s="100"/>
      <c r="BTL9" s="100"/>
      <c r="BTM9" s="100"/>
      <c r="BTN9" s="100"/>
      <c r="BTO9" s="100"/>
      <c r="BTP9" s="100"/>
      <c r="BTQ9" s="100"/>
      <c r="BTR9" s="100"/>
      <c r="BTS9" s="100"/>
      <c r="BTT9" s="100"/>
      <c r="BTU9" s="100"/>
      <c r="BTV9" s="100"/>
      <c r="BTW9" s="100"/>
      <c r="BTX9" s="100"/>
      <c r="BTY9" s="100"/>
      <c r="BTZ9" s="100"/>
      <c r="BUA9" s="100"/>
      <c r="BUB9" s="100"/>
      <c r="BUC9" s="100"/>
      <c r="BUD9" s="100"/>
      <c r="BUE9" s="100"/>
      <c r="BUF9" s="100"/>
      <c r="BUG9" s="100"/>
      <c r="BUH9" s="100"/>
      <c r="BUI9" s="100"/>
      <c r="BUJ9" s="100"/>
      <c r="BUK9" s="100"/>
      <c r="BUL9" s="100"/>
      <c r="BUM9" s="100"/>
      <c r="BUN9" s="100"/>
      <c r="BUO9" s="100"/>
      <c r="BUP9" s="100"/>
      <c r="BUQ9" s="100"/>
      <c r="BUR9" s="100"/>
      <c r="BUS9" s="100"/>
      <c r="BUT9" s="100"/>
      <c r="BUU9" s="100"/>
      <c r="BUV9" s="100"/>
      <c r="BUW9" s="100"/>
      <c r="BUX9" s="100"/>
      <c r="BUY9" s="100"/>
      <c r="BUZ9" s="100"/>
      <c r="BVA9" s="100"/>
      <c r="BVB9" s="100"/>
      <c r="BVC9" s="100"/>
      <c r="BVD9" s="100"/>
      <c r="BVE9" s="100"/>
      <c r="BVF9" s="100"/>
      <c r="BVG9" s="100"/>
      <c r="BVH9" s="100"/>
      <c r="BVI9" s="100"/>
      <c r="BVJ9" s="100"/>
      <c r="BVK9" s="100"/>
      <c r="BVL9" s="100"/>
      <c r="BVM9" s="100"/>
      <c r="BVN9" s="100"/>
      <c r="BVO9" s="100"/>
      <c r="BVP9" s="100"/>
      <c r="BVQ9" s="100"/>
      <c r="BVR9" s="100"/>
      <c r="BVS9" s="100"/>
      <c r="BVT9" s="100"/>
      <c r="BVU9" s="100"/>
      <c r="BVV9" s="100"/>
      <c r="BVW9" s="100"/>
      <c r="BVX9" s="100"/>
      <c r="BVY9" s="100"/>
      <c r="BVZ9" s="100"/>
      <c r="BWA9" s="100"/>
      <c r="BWB9" s="100"/>
      <c r="BWC9" s="100"/>
      <c r="BWD9" s="100"/>
      <c r="BWE9" s="100"/>
      <c r="BWF9" s="100"/>
      <c r="BWG9" s="100"/>
      <c r="BWH9" s="100"/>
      <c r="BWI9" s="100"/>
      <c r="BWJ9" s="100"/>
      <c r="BWK9" s="100"/>
      <c r="BWL9" s="100"/>
      <c r="BWM9" s="100"/>
      <c r="BWN9" s="100"/>
      <c r="BWO9" s="100"/>
      <c r="BWP9" s="100"/>
      <c r="BWQ9" s="100"/>
      <c r="BWR9" s="100"/>
      <c r="BWS9" s="100"/>
      <c r="BWT9" s="100"/>
      <c r="BWU9" s="100"/>
      <c r="BWV9" s="100"/>
      <c r="BWW9" s="100"/>
      <c r="BWX9" s="100"/>
      <c r="BWY9" s="100"/>
      <c r="BWZ9" s="100"/>
      <c r="BXA9" s="100"/>
      <c r="BXB9" s="100"/>
      <c r="BXC9" s="100"/>
      <c r="BXD9" s="100"/>
      <c r="BXE9" s="100"/>
      <c r="BXF9" s="100"/>
      <c r="BXG9" s="100"/>
      <c r="BXH9" s="100"/>
      <c r="BXI9" s="100"/>
      <c r="BXJ9" s="100"/>
      <c r="BXK9" s="100"/>
      <c r="BXL9" s="100"/>
      <c r="BXM9" s="100"/>
      <c r="BXN9" s="100"/>
      <c r="BXO9" s="100"/>
      <c r="BXP9" s="100"/>
      <c r="BXQ9" s="100"/>
      <c r="BXR9" s="100"/>
      <c r="BXS9" s="100"/>
      <c r="BXT9" s="100"/>
      <c r="BXU9" s="100"/>
      <c r="BXV9" s="100"/>
      <c r="BXW9" s="100"/>
      <c r="BXX9" s="100"/>
      <c r="BXY9" s="100"/>
      <c r="BXZ9" s="100"/>
      <c r="BYA9" s="100"/>
      <c r="BYB9" s="100"/>
      <c r="BYC9" s="100"/>
      <c r="BYD9" s="100"/>
      <c r="BYE9" s="100"/>
      <c r="BYF9" s="100"/>
      <c r="BYG9" s="100"/>
      <c r="BYH9" s="100"/>
      <c r="BYI9" s="100"/>
      <c r="BYJ9" s="100"/>
      <c r="BYK9" s="100"/>
      <c r="BYL9" s="100"/>
      <c r="BYM9" s="100"/>
      <c r="BYN9" s="100"/>
      <c r="BYO9" s="100"/>
      <c r="BYP9" s="100"/>
      <c r="BYQ9" s="100"/>
      <c r="BYR9" s="100"/>
      <c r="BYS9" s="100"/>
      <c r="BYT9" s="100"/>
      <c r="BYU9" s="100"/>
      <c r="BYV9" s="100"/>
      <c r="BYW9" s="100"/>
      <c r="BYX9" s="100"/>
      <c r="BYY9" s="100"/>
      <c r="BYZ9" s="100"/>
      <c r="BZA9" s="100"/>
      <c r="BZB9" s="100"/>
      <c r="BZC9" s="100"/>
      <c r="BZD9" s="100"/>
      <c r="BZE9" s="100"/>
      <c r="BZF9" s="100"/>
      <c r="BZG9" s="100"/>
      <c r="BZH9" s="100"/>
      <c r="BZI9" s="100"/>
      <c r="BZJ9" s="100"/>
      <c r="BZK9" s="100"/>
      <c r="BZL9" s="100"/>
      <c r="BZM9" s="100"/>
      <c r="BZN9" s="100"/>
      <c r="BZO9" s="100"/>
      <c r="BZP9" s="100"/>
      <c r="BZQ9" s="100"/>
      <c r="BZR9" s="100"/>
      <c r="BZS9" s="100"/>
      <c r="BZT9" s="100"/>
      <c r="BZU9" s="100"/>
      <c r="BZV9" s="100"/>
      <c r="BZW9" s="100"/>
      <c r="BZX9" s="100"/>
      <c r="BZY9" s="100"/>
      <c r="BZZ9" s="100"/>
      <c r="CAA9" s="100"/>
      <c r="CAB9" s="100"/>
      <c r="CAC9" s="100"/>
      <c r="CAD9" s="100"/>
      <c r="CAE9" s="100"/>
      <c r="CAF9" s="100"/>
      <c r="CAG9" s="100"/>
      <c r="CAH9" s="100"/>
      <c r="CAI9" s="100"/>
      <c r="CAJ9" s="100"/>
      <c r="CAK9" s="100"/>
      <c r="CAL9" s="100"/>
      <c r="CAM9" s="100"/>
      <c r="CAN9" s="100"/>
      <c r="CAO9" s="100"/>
      <c r="CAP9" s="100"/>
      <c r="CAQ9" s="100"/>
      <c r="CAR9" s="100"/>
      <c r="CAS9" s="100"/>
      <c r="CAT9" s="100"/>
      <c r="CAU9" s="100"/>
      <c r="CAV9" s="100"/>
      <c r="CAW9" s="100"/>
      <c r="CAX9" s="100"/>
      <c r="CAY9" s="100"/>
      <c r="CAZ9" s="100"/>
      <c r="CBA9" s="100"/>
      <c r="CBB9" s="100"/>
      <c r="CBC9" s="100"/>
      <c r="CBD9" s="100"/>
      <c r="CBE9" s="100"/>
      <c r="CBF9" s="100"/>
      <c r="CBG9" s="100"/>
      <c r="CBH9" s="100"/>
      <c r="CBI9" s="100"/>
      <c r="CBJ9" s="100"/>
      <c r="CBK9" s="100"/>
      <c r="CBL9" s="100"/>
      <c r="CBM9" s="100"/>
      <c r="CBN9" s="100"/>
      <c r="CBO9" s="100"/>
      <c r="CBP9" s="100"/>
      <c r="CBQ9" s="100"/>
      <c r="CBR9" s="100"/>
      <c r="CBS9" s="100"/>
      <c r="CBT9" s="100"/>
      <c r="CBU9" s="100"/>
      <c r="CBV9" s="100"/>
      <c r="CBW9" s="100"/>
      <c r="CBX9" s="100"/>
      <c r="CBY9" s="100"/>
      <c r="CBZ9" s="100"/>
      <c r="CCA9" s="100"/>
      <c r="CCB9" s="100"/>
      <c r="CCC9" s="100"/>
      <c r="CCD9" s="100"/>
      <c r="CCE9" s="100"/>
      <c r="CCF9" s="100"/>
      <c r="CCG9" s="100"/>
      <c r="CCH9" s="100"/>
      <c r="CCI9" s="100"/>
      <c r="CCJ9" s="100"/>
      <c r="CCK9" s="100"/>
      <c r="CCL9" s="100"/>
      <c r="CCM9" s="100"/>
      <c r="CCN9" s="100"/>
      <c r="CCO9" s="100"/>
      <c r="CCP9" s="100"/>
      <c r="CCQ9" s="100"/>
      <c r="CCR9" s="100"/>
      <c r="CCS9" s="100"/>
      <c r="CCT9" s="100"/>
      <c r="CCU9" s="100"/>
      <c r="CCV9" s="100"/>
      <c r="CCW9" s="100"/>
      <c r="CCX9" s="100"/>
      <c r="CCY9" s="100"/>
      <c r="CCZ9" s="100"/>
      <c r="CDA9" s="100"/>
      <c r="CDB9" s="100"/>
      <c r="CDC9" s="100"/>
      <c r="CDD9" s="100"/>
      <c r="CDE9" s="100"/>
      <c r="CDF9" s="100"/>
      <c r="CDG9" s="100"/>
      <c r="CDH9" s="100"/>
      <c r="CDI9" s="100"/>
      <c r="CDJ9" s="100"/>
      <c r="CDK9" s="100"/>
      <c r="CDL9" s="100"/>
      <c r="CDM9" s="100"/>
      <c r="CDN9" s="100"/>
      <c r="CDO9" s="100"/>
      <c r="CDP9" s="100"/>
      <c r="CDQ9" s="100"/>
      <c r="CDR9" s="100"/>
      <c r="CDS9" s="100"/>
      <c r="CDT9" s="100"/>
      <c r="CDU9" s="100"/>
      <c r="CDV9" s="100"/>
      <c r="CDW9" s="100"/>
      <c r="CDX9" s="100"/>
      <c r="CDY9" s="100"/>
      <c r="CDZ9" s="100"/>
      <c r="CEA9" s="100"/>
      <c r="CEB9" s="100"/>
      <c r="CEC9" s="100"/>
      <c r="CED9" s="100"/>
      <c r="CEE9" s="100"/>
      <c r="CEF9" s="100"/>
      <c r="CEG9" s="100"/>
      <c r="CEH9" s="100"/>
      <c r="CEI9" s="100"/>
      <c r="CEJ9" s="100"/>
      <c r="CEK9" s="100"/>
      <c r="CEL9" s="100"/>
      <c r="CEM9" s="100"/>
      <c r="CEN9" s="100"/>
      <c r="CEO9" s="100"/>
      <c r="CEP9" s="100"/>
      <c r="CEQ9" s="100"/>
      <c r="CER9" s="100"/>
      <c r="CES9" s="100"/>
      <c r="CET9" s="100"/>
      <c r="CEU9" s="100"/>
      <c r="CEV9" s="100"/>
      <c r="CEW9" s="100"/>
      <c r="CEX9" s="100"/>
      <c r="CEY9" s="100"/>
      <c r="CEZ9" s="100"/>
      <c r="CFA9" s="100"/>
      <c r="CFB9" s="100"/>
      <c r="CFC9" s="100"/>
      <c r="CFD9" s="100"/>
      <c r="CFE9" s="100"/>
      <c r="CFF9" s="100"/>
      <c r="CFG9" s="100"/>
      <c r="CFH9" s="100"/>
      <c r="CFI9" s="100"/>
      <c r="CFJ9" s="100"/>
      <c r="CFK9" s="100"/>
      <c r="CFL9" s="100"/>
      <c r="CFM9" s="100"/>
      <c r="CFN9" s="100"/>
      <c r="CFO9" s="100"/>
      <c r="CFP9" s="100"/>
      <c r="CFQ9" s="100"/>
      <c r="CFR9" s="100"/>
      <c r="CFS9" s="100"/>
      <c r="CFT9" s="100"/>
      <c r="CFU9" s="100"/>
      <c r="CFV9" s="100"/>
      <c r="CFW9" s="100"/>
      <c r="CFX9" s="100"/>
      <c r="CFY9" s="100"/>
      <c r="CFZ9" s="100"/>
      <c r="CGA9" s="100"/>
      <c r="CGB9" s="100"/>
      <c r="CGC9" s="100"/>
      <c r="CGD9" s="100"/>
      <c r="CGE9" s="100"/>
      <c r="CGF9" s="100"/>
      <c r="CGG9" s="100"/>
      <c r="CGH9" s="100"/>
      <c r="CGI9" s="100"/>
      <c r="CGJ9" s="100"/>
      <c r="CGK9" s="100"/>
      <c r="CGL9" s="100"/>
      <c r="CGM9" s="100"/>
      <c r="CGN9" s="100"/>
      <c r="CGO9" s="100"/>
      <c r="CGP9" s="100"/>
      <c r="CGQ9" s="100"/>
      <c r="CGR9" s="100"/>
      <c r="CGS9" s="100"/>
      <c r="CGT9" s="100"/>
      <c r="CGU9" s="100"/>
      <c r="CGV9" s="100"/>
      <c r="CGW9" s="100"/>
      <c r="CGX9" s="100"/>
      <c r="CGY9" s="100"/>
      <c r="CGZ9" s="100"/>
      <c r="CHA9" s="100"/>
      <c r="CHB9" s="100"/>
      <c r="CHC9" s="100"/>
      <c r="CHD9" s="100"/>
      <c r="CHE9" s="100"/>
      <c r="CHF9" s="100"/>
      <c r="CHG9" s="100"/>
      <c r="CHH9" s="100"/>
      <c r="CHI9" s="100"/>
      <c r="CHJ9" s="100"/>
      <c r="CHK9" s="100"/>
      <c r="CHL9" s="100"/>
      <c r="CHM9" s="100"/>
      <c r="CHN9" s="100"/>
      <c r="CHO9" s="100"/>
      <c r="CHP9" s="100"/>
      <c r="CHQ9" s="100"/>
      <c r="CHR9" s="100"/>
      <c r="CHS9" s="100"/>
      <c r="CHT9" s="100"/>
      <c r="CHU9" s="100"/>
      <c r="CHV9" s="100"/>
      <c r="CHW9" s="100"/>
      <c r="CHX9" s="100"/>
      <c r="CHY9" s="100"/>
      <c r="CHZ9" s="100"/>
      <c r="CIA9" s="100"/>
      <c r="CIB9" s="100"/>
      <c r="CIC9" s="100"/>
      <c r="CID9" s="100"/>
      <c r="CIE9" s="100"/>
      <c r="CIF9" s="100"/>
      <c r="CIG9" s="100"/>
      <c r="CIH9" s="100"/>
      <c r="CII9" s="100"/>
      <c r="CIJ9" s="100"/>
      <c r="CIK9" s="100"/>
      <c r="CIL9" s="100"/>
      <c r="CIM9" s="100"/>
      <c r="CIN9" s="100"/>
      <c r="CIO9" s="100"/>
      <c r="CIP9" s="100"/>
      <c r="CIQ9" s="100"/>
      <c r="CIR9" s="100"/>
      <c r="CIS9" s="100"/>
      <c r="CIT9" s="100"/>
      <c r="CIU9" s="100"/>
      <c r="CIV9" s="100"/>
      <c r="CIW9" s="100"/>
      <c r="CIX9" s="100"/>
      <c r="CIY9" s="100"/>
      <c r="CIZ9" s="100"/>
      <c r="CJA9" s="100"/>
      <c r="CJB9" s="100"/>
      <c r="CJC9" s="100"/>
      <c r="CJD9" s="100"/>
      <c r="CJE9" s="100"/>
      <c r="CJF9" s="100"/>
      <c r="CJG9" s="100"/>
      <c r="CJH9" s="100"/>
      <c r="CJI9" s="100"/>
      <c r="CJJ9" s="100"/>
      <c r="CJK9" s="100"/>
      <c r="CJL9" s="100"/>
      <c r="CJM9" s="100"/>
      <c r="CJN9" s="100"/>
      <c r="CJO9" s="100"/>
      <c r="CJP9" s="100"/>
      <c r="CJQ9" s="100"/>
      <c r="CJR9" s="100"/>
      <c r="CJS9" s="100"/>
      <c r="CJT9" s="100"/>
      <c r="CJU9" s="100"/>
      <c r="CJV9" s="100"/>
      <c r="CJW9" s="100"/>
      <c r="CJX9" s="100"/>
      <c r="CJY9" s="100"/>
      <c r="CJZ9" s="100"/>
      <c r="CKA9" s="100"/>
      <c r="CKB9" s="100"/>
      <c r="CKC9" s="100"/>
      <c r="CKD9" s="100"/>
      <c r="CKE9" s="100"/>
      <c r="CKF9" s="100"/>
      <c r="CKG9" s="100"/>
      <c r="CKH9" s="100"/>
      <c r="CKI9" s="100"/>
      <c r="CKJ9" s="100"/>
      <c r="CKK9" s="100"/>
      <c r="CKL9" s="100"/>
      <c r="CKM9" s="100"/>
      <c r="CKN9" s="100"/>
      <c r="CKO9" s="100"/>
      <c r="CKP9" s="100"/>
      <c r="CKQ9" s="100"/>
      <c r="CKR9" s="100"/>
      <c r="CKS9" s="100"/>
      <c r="CKT9" s="100"/>
      <c r="CKU9" s="100"/>
      <c r="CKV9" s="100"/>
      <c r="CKW9" s="100"/>
      <c r="CKX9" s="100"/>
      <c r="CKY9" s="100"/>
      <c r="CKZ9" s="100"/>
      <c r="CLA9" s="100"/>
      <c r="CLB9" s="100"/>
      <c r="CLC9" s="100"/>
      <c r="CLD9" s="100"/>
      <c r="CLE9" s="100"/>
      <c r="CLF9" s="100"/>
      <c r="CLG9" s="100"/>
      <c r="CLH9" s="100"/>
      <c r="CLI9" s="100"/>
      <c r="CLJ9" s="100"/>
      <c r="CLK9" s="100"/>
      <c r="CLL9" s="100"/>
      <c r="CLM9" s="100"/>
      <c r="CLN9" s="100"/>
      <c r="CLO9" s="100"/>
      <c r="CLP9" s="100"/>
      <c r="CLQ9" s="100"/>
      <c r="CLR9" s="100"/>
      <c r="CLS9" s="100"/>
      <c r="CLT9" s="100"/>
      <c r="CLU9" s="100"/>
      <c r="CLV9" s="100"/>
      <c r="CLW9" s="100"/>
      <c r="CLX9" s="100"/>
      <c r="CLY9" s="100"/>
      <c r="CLZ9" s="100"/>
      <c r="CMA9" s="100"/>
      <c r="CMB9" s="100"/>
      <c r="CMC9" s="100"/>
      <c r="CMD9" s="100"/>
      <c r="CME9" s="100"/>
      <c r="CMF9" s="100"/>
      <c r="CMG9" s="100"/>
      <c r="CMH9" s="100"/>
      <c r="CMI9" s="100"/>
      <c r="CMJ9" s="100"/>
      <c r="CMK9" s="100"/>
      <c r="CML9" s="100"/>
      <c r="CMM9" s="100"/>
      <c r="CMN9" s="100"/>
      <c r="CMO9" s="100"/>
      <c r="CMP9" s="100"/>
      <c r="CMQ9" s="100"/>
      <c r="CMR9" s="100"/>
      <c r="CMS9" s="100"/>
      <c r="CMT9" s="100"/>
      <c r="CMU9" s="100"/>
      <c r="CMV9" s="100"/>
      <c r="CMW9" s="100"/>
      <c r="CMX9" s="100"/>
      <c r="CMY9" s="100"/>
      <c r="CMZ9" s="100"/>
      <c r="CNA9" s="100"/>
      <c r="CNB9" s="100"/>
      <c r="CNC9" s="100"/>
      <c r="CND9" s="100"/>
      <c r="CNE9" s="100"/>
      <c r="CNF9" s="100"/>
      <c r="CNG9" s="100"/>
      <c r="CNH9" s="100"/>
      <c r="CNI9" s="100"/>
      <c r="CNJ9" s="100"/>
      <c r="CNK9" s="100"/>
      <c r="CNL9" s="100"/>
      <c r="CNM9" s="100"/>
      <c r="CNN9" s="100"/>
      <c r="CNO9" s="100"/>
      <c r="CNP9" s="100"/>
      <c r="CNQ9" s="100"/>
      <c r="CNR9" s="100"/>
      <c r="CNS9" s="100"/>
      <c r="CNT9" s="100"/>
      <c r="CNU9" s="100"/>
      <c r="CNV9" s="100"/>
      <c r="CNW9" s="100"/>
      <c r="CNX9" s="100"/>
      <c r="CNY9" s="100"/>
      <c r="CNZ9" s="100"/>
      <c r="COA9" s="100"/>
      <c r="COB9" s="100"/>
      <c r="COC9" s="100"/>
      <c r="COD9" s="100"/>
      <c r="COE9" s="100"/>
      <c r="COF9" s="100"/>
      <c r="COG9" s="100"/>
      <c r="COH9" s="100"/>
      <c r="COI9" s="100"/>
      <c r="COJ9" s="100"/>
      <c r="COK9" s="100"/>
      <c r="COL9" s="100"/>
      <c r="COM9" s="100"/>
      <c r="CON9" s="100"/>
      <c r="COO9" s="100"/>
      <c r="COP9" s="100"/>
      <c r="COQ9" s="100"/>
      <c r="COR9" s="100"/>
      <c r="COS9" s="100"/>
      <c r="COT9" s="100"/>
      <c r="COU9" s="100"/>
      <c r="COV9" s="100"/>
      <c r="COW9" s="100"/>
      <c r="COX9" s="100"/>
      <c r="COY9" s="100"/>
      <c r="COZ9" s="100"/>
      <c r="CPA9" s="100"/>
      <c r="CPB9" s="100"/>
      <c r="CPC9" s="100"/>
      <c r="CPD9" s="100"/>
      <c r="CPE9" s="100"/>
      <c r="CPF9" s="100"/>
      <c r="CPG9" s="100"/>
      <c r="CPH9" s="100"/>
      <c r="CPI9" s="100"/>
      <c r="CPJ9" s="100"/>
      <c r="CPK9" s="100"/>
      <c r="CPL9" s="100"/>
      <c r="CPM9" s="100"/>
      <c r="CPN9" s="100"/>
      <c r="CPO9" s="100"/>
      <c r="CPP9" s="100"/>
      <c r="CPQ9" s="100"/>
      <c r="CPR9" s="100"/>
      <c r="CPS9" s="100"/>
      <c r="CPT9" s="100"/>
      <c r="CPU9" s="100"/>
      <c r="CPV9" s="100"/>
      <c r="CPW9" s="100"/>
      <c r="CPX9" s="100"/>
      <c r="CPY9" s="100"/>
      <c r="CPZ9" s="100"/>
      <c r="CQA9" s="100"/>
      <c r="CQB9" s="100"/>
      <c r="CQC9" s="100"/>
      <c r="CQD9" s="100"/>
      <c r="CQE9" s="100"/>
      <c r="CQF9" s="100"/>
      <c r="CQG9" s="100"/>
      <c r="CQH9" s="100"/>
      <c r="CQI9" s="100"/>
      <c r="CQJ9" s="100"/>
      <c r="CQK9" s="100"/>
      <c r="CQL9" s="100"/>
      <c r="CQM9" s="100"/>
      <c r="CQN9" s="100"/>
      <c r="CQO9" s="100"/>
      <c r="CQP9" s="100"/>
      <c r="CQQ9" s="100"/>
      <c r="CQR9" s="100"/>
      <c r="CQS9" s="100"/>
      <c r="CQT9" s="100"/>
      <c r="CQU9" s="100"/>
      <c r="CQV9" s="100"/>
      <c r="CQW9" s="100"/>
      <c r="CQX9" s="100"/>
      <c r="CQY9" s="100"/>
      <c r="CQZ9" s="100"/>
      <c r="CRA9" s="100"/>
      <c r="CRB9" s="100"/>
      <c r="CRC9" s="100"/>
      <c r="CRD9" s="100"/>
      <c r="CRE9" s="100"/>
      <c r="CRF9" s="100"/>
      <c r="CRG9" s="100"/>
      <c r="CRH9" s="100"/>
      <c r="CRI9" s="100"/>
      <c r="CRJ9" s="100"/>
      <c r="CRK9" s="100"/>
      <c r="CRL9" s="100"/>
      <c r="CRM9" s="100"/>
      <c r="CRN9" s="100"/>
      <c r="CRO9" s="100"/>
      <c r="CRP9" s="100"/>
      <c r="CRQ9" s="100"/>
      <c r="CRR9" s="100"/>
      <c r="CRS9" s="100"/>
      <c r="CRT9" s="100"/>
      <c r="CRU9" s="100"/>
      <c r="CRV9" s="100"/>
      <c r="CRW9" s="100"/>
      <c r="CRX9" s="100"/>
      <c r="CRY9" s="100"/>
      <c r="CRZ9" s="100"/>
      <c r="CSA9" s="100"/>
      <c r="CSB9" s="100"/>
      <c r="CSC9" s="100"/>
      <c r="CSD9" s="100"/>
      <c r="CSE9" s="100"/>
      <c r="CSF9" s="100"/>
      <c r="CSG9" s="100"/>
      <c r="CSH9" s="100"/>
      <c r="CSI9" s="100"/>
      <c r="CSJ9" s="100"/>
      <c r="CSK9" s="100"/>
      <c r="CSL9" s="100"/>
      <c r="CSM9" s="100"/>
      <c r="CSN9" s="100"/>
      <c r="CSO9" s="100"/>
      <c r="CSP9" s="100"/>
      <c r="CSQ9" s="100"/>
      <c r="CSR9" s="100"/>
      <c r="CSS9" s="100"/>
      <c r="CST9" s="100"/>
      <c r="CSU9" s="100"/>
      <c r="CSV9" s="100"/>
      <c r="CSW9" s="100"/>
      <c r="CSX9" s="100"/>
      <c r="CSY9" s="100"/>
      <c r="CSZ9" s="100"/>
      <c r="CTA9" s="100"/>
      <c r="CTB9" s="100"/>
      <c r="CTC9" s="100"/>
      <c r="CTD9" s="100"/>
      <c r="CTE9" s="100"/>
      <c r="CTF9" s="100"/>
      <c r="CTG9" s="100"/>
      <c r="CTH9" s="100"/>
      <c r="CTI9" s="100"/>
      <c r="CTJ9" s="100"/>
      <c r="CTK9" s="100"/>
      <c r="CTL9" s="100"/>
      <c r="CTM9" s="100"/>
      <c r="CTN9" s="100"/>
      <c r="CTO9" s="100"/>
      <c r="CTP9" s="100"/>
      <c r="CTQ9" s="100"/>
      <c r="CTR9" s="100"/>
      <c r="CTS9" s="100"/>
      <c r="CTT9" s="100"/>
      <c r="CTU9" s="100"/>
      <c r="CTV9" s="100"/>
      <c r="CTW9" s="100"/>
      <c r="CTX9" s="100"/>
      <c r="CTY9" s="100"/>
      <c r="CTZ9" s="100"/>
      <c r="CUA9" s="100"/>
      <c r="CUB9" s="100"/>
      <c r="CUC9" s="100"/>
      <c r="CUD9" s="100"/>
      <c r="CUE9" s="100"/>
      <c r="CUF9" s="100"/>
      <c r="CUG9" s="100"/>
      <c r="CUH9" s="100"/>
      <c r="CUI9" s="100"/>
      <c r="CUJ9" s="100"/>
      <c r="CUK9" s="100"/>
      <c r="CUL9" s="100"/>
      <c r="CUM9" s="100"/>
      <c r="CUN9" s="100"/>
      <c r="CUO9" s="100"/>
      <c r="CUP9" s="100"/>
      <c r="CUQ9" s="100"/>
      <c r="CUR9" s="100"/>
      <c r="CUS9" s="100"/>
      <c r="CUT9" s="100"/>
      <c r="CUU9" s="100"/>
      <c r="CUV9" s="100"/>
      <c r="CUW9" s="100"/>
      <c r="CUX9" s="100"/>
      <c r="CUY9" s="100"/>
      <c r="CUZ9" s="100"/>
      <c r="CVA9" s="100"/>
      <c r="CVB9" s="100"/>
      <c r="CVC9" s="100"/>
      <c r="CVD9" s="100"/>
      <c r="CVE9" s="100"/>
      <c r="CVF9" s="100"/>
      <c r="CVG9" s="100"/>
      <c r="CVH9" s="100"/>
      <c r="CVI9" s="100"/>
      <c r="CVJ9" s="100"/>
      <c r="CVK9" s="100"/>
      <c r="CVL9" s="100"/>
      <c r="CVM9" s="100"/>
      <c r="CVN9" s="100"/>
      <c r="CVO9" s="100"/>
      <c r="CVP9" s="100"/>
      <c r="CVQ9" s="100"/>
      <c r="CVR9" s="100"/>
      <c r="CVS9" s="100"/>
      <c r="CVT9" s="100"/>
      <c r="CVU9" s="100"/>
      <c r="CVV9" s="100"/>
      <c r="CVW9" s="100"/>
      <c r="CVX9" s="100"/>
      <c r="CVY9" s="100"/>
      <c r="CVZ9" s="100"/>
      <c r="CWA9" s="100"/>
      <c r="CWB9" s="100"/>
      <c r="CWC9" s="100"/>
      <c r="CWD9" s="100"/>
      <c r="CWE9" s="100"/>
      <c r="CWF9" s="100"/>
      <c r="CWG9" s="100"/>
      <c r="CWH9" s="100"/>
      <c r="CWI9" s="100"/>
      <c r="CWJ9" s="100"/>
      <c r="CWK9" s="100"/>
      <c r="CWL9" s="100"/>
      <c r="CWM9" s="100"/>
      <c r="CWN9" s="100"/>
      <c r="CWO9" s="100"/>
      <c r="CWP9" s="100"/>
      <c r="CWQ9" s="100"/>
      <c r="CWR9" s="100"/>
      <c r="CWS9" s="100"/>
      <c r="CWT9" s="100"/>
      <c r="CWU9" s="100"/>
      <c r="CWV9" s="100"/>
      <c r="CWW9" s="100"/>
      <c r="CWX9" s="100"/>
      <c r="CWY9" s="100"/>
      <c r="CWZ9" s="100"/>
      <c r="CXA9" s="100"/>
      <c r="CXB9" s="100"/>
      <c r="CXC9" s="100"/>
      <c r="CXD9" s="100"/>
      <c r="CXE9" s="100"/>
      <c r="CXF9" s="100"/>
      <c r="CXG9" s="100"/>
      <c r="CXH9" s="100"/>
      <c r="CXI9" s="100"/>
      <c r="CXJ9" s="100"/>
      <c r="CXK9" s="100"/>
      <c r="CXL9" s="100"/>
      <c r="CXM9" s="100"/>
      <c r="CXN9" s="100"/>
      <c r="CXO9" s="100"/>
      <c r="CXP9" s="100"/>
      <c r="CXQ9" s="100"/>
      <c r="CXR9" s="100"/>
      <c r="CXS9" s="100"/>
      <c r="CXT9" s="100"/>
      <c r="CXU9" s="100"/>
      <c r="CXV9" s="100"/>
      <c r="CXW9" s="100"/>
      <c r="CXX9" s="100"/>
      <c r="CXY9" s="100"/>
      <c r="CXZ9" s="100"/>
      <c r="CYA9" s="100"/>
      <c r="CYB9" s="100"/>
      <c r="CYC9" s="100"/>
      <c r="CYD9" s="100"/>
      <c r="CYE9" s="100"/>
      <c r="CYF9" s="100"/>
      <c r="CYG9" s="100"/>
      <c r="CYH9" s="100"/>
      <c r="CYI9" s="100"/>
      <c r="CYJ9" s="100"/>
      <c r="CYK9" s="100"/>
      <c r="CYL9" s="100"/>
      <c r="CYM9" s="100"/>
      <c r="CYN9" s="100"/>
      <c r="CYO9" s="100"/>
      <c r="CYP9" s="100"/>
      <c r="CYQ9" s="100"/>
      <c r="CYR9" s="100"/>
      <c r="CYS9" s="100"/>
      <c r="CYT9" s="100"/>
      <c r="CYU9" s="100"/>
      <c r="CYV9" s="100"/>
      <c r="CYW9" s="100"/>
      <c r="CYX9" s="100"/>
      <c r="CYY9" s="100"/>
      <c r="CYZ9" s="100"/>
      <c r="CZA9" s="100"/>
      <c r="CZB9" s="100"/>
      <c r="CZC9" s="100"/>
      <c r="CZD9" s="100"/>
      <c r="CZE9" s="100"/>
      <c r="CZF9" s="100"/>
      <c r="CZG9" s="100"/>
      <c r="CZH9" s="100"/>
      <c r="CZI9" s="100"/>
      <c r="CZJ9" s="100"/>
      <c r="CZK9" s="100"/>
      <c r="CZL9" s="100"/>
      <c r="CZM9" s="100"/>
      <c r="CZN9" s="100"/>
      <c r="CZO9" s="100"/>
      <c r="CZP9" s="100"/>
      <c r="CZQ9" s="100"/>
      <c r="CZR9" s="100"/>
      <c r="CZS9" s="100"/>
      <c r="CZT9" s="100"/>
      <c r="CZU9" s="100"/>
      <c r="CZV9" s="100"/>
      <c r="CZW9" s="100"/>
      <c r="CZX9" s="100"/>
      <c r="CZY9" s="100"/>
      <c r="CZZ9" s="100"/>
      <c r="DAA9" s="100"/>
      <c r="DAB9" s="100"/>
      <c r="DAC9" s="100"/>
      <c r="DAD9" s="100"/>
      <c r="DAE9" s="100"/>
      <c r="DAF9" s="100"/>
      <c r="DAG9" s="100"/>
      <c r="DAH9" s="100"/>
      <c r="DAI9" s="100"/>
      <c r="DAJ9" s="100"/>
      <c r="DAK9" s="100"/>
      <c r="DAL9" s="100"/>
      <c r="DAM9" s="100"/>
      <c r="DAN9" s="100"/>
      <c r="DAO9" s="100"/>
      <c r="DAP9" s="100"/>
      <c r="DAQ9" s="100"/>
      <c r="DAR9" s="100"/>
      <c r="DAS9" s="100"/>
      <c r="DAT9" s="100"/>
      <c r="DAU9" s="100"/>
      <c r="DAV9" s="100"/>
      <c r="DAW9" s="100"/>
      <c r="DAX9" s="100"/>
      <c r="DAY9" s="100"/>
      <c r="DAZ9" s="100"/>
      <c r="DBA9" s="100"/>
      <c r="DBB9" s="100"/>
      <c r="DBC9" s="100"/>
      <c r="DBD9" s="100"/>
      <c r="DBE9" s="100"/>
      <c r="DBF9" s="100"/>
      <c r="DBG9" s="100"/>
      <c r="DBH9" s="100"/>
      <c r="DBI9" s="100"/>
      <c r="DBJ9" s="100"/>
      <c r="DBK9" s="100"/>
      <c r="DBL9" s="100"/>
      <c r="DBM9" s="100"/>
      <c r="DBN9" s="100"/>
      <c r="DBO9" s="100"/>
      <c r="DBP9" s="100"/>
      <c r="DBQ9" s="100"/>
      <c r="DBR9" s="100"/>
      <c r="DBS9" s="100"/>
      <c r="DBT9" s="100"/>
      <c r="DBU9" s="100"/>
      <c r="DBV9" s="100"/>
      <c r="DBW9" s="100"/>
      <c r="DBX9" s="100"/>
      <c r="DBY9" s="100"/>
      <c r="DBZ9" s="100"/>
      <c r="DCA9" s="100"/>
      <c r="DCB9" s="100"/>
      <c r="DCC9" s="100"/>
      <c r="DCD9" s="100"/>
      <c r="DCE9" s="100"/>
      <c r="DCF9" s="100"/>
      <c r="DCG9" s="100"/>
      <c r="DCH9" s="100"/>
      <c r="DCI9" s="100"/>
      <c r="DCJ9" s="100"/>
      <c r="DCK9" s="100"/>
      <c r="DCL9" s="100"/>
      <c r="DCM9" s="100"/>
      <c r="DCN9" s="100"/>
      <c r="DCO9" s="100"/>
      <c r="DCP9" s="100"/>
      <c r="DCQ9" s="100"/>
      <c r="DCR9" s="100"/>
      <c r="DCS9" s="100"/>
      <c r="DCT9" s="100"/>
      <c r="DCU9" s="100"/>
      <c r="DCV9" s="100"/>
      <c r="DCW9" s="100"/>
      <c r="DCX9" s="100"/>
      <c r="DCY9" s="100"/>
      <c r="DCZ9" s="100"/>
      <c r="DDA9" s="100"/>
      <c r="DDB9" s="100"/>
      <c r="DDC9" s="100"/>
      <c r="DDD9" s="100"/>
      <c r="DDE9" s="100"/>
      <c r="DDF9" s="100"/>
      <c r="DDG9" s="100"/>
      <c r="DDH9" s="100"/>
      <c r="DDI9" s="100"/>
      <c r="DDJ9" s="100"/>
      <c r="DDK9" s="100"/>
      <c r="DDL9" s="100"/>
      <c r="DDM9" s="100"/>
      <c r="DDN9" s="100"/>
      <c r="DDO9" s="100"/>
      <c r="DDP9" s="100"/>
      <c r="DDQ9" s="100"/>
      <c r="DDR9" s="100"/>
      <c r="DDS9" s="100"/>
      <c r="DDT9" s="100"/>
      <c r="DDU9" s="100"/>
      <c r="DDV9" s="100"/>
      <c r="DDW9" s="100"/>
      <c r="DDX9" s="100"/>
      <c r="DDY9" s="100"/>
      <c r="DDZ9" s="100"/>
      <c r="DEA9" s="100"/>
      <c r="DEB9" s="100"/>
      <c r="DEC9" s="100"/>
      <c r="DED9" s="100"/>
      <c r="DEE9" s="100"/>
      <c r="DEF9" s="100"/>
      <c r="DEG9" s="100"/>
      <c r="DEH9" s="100"/>
      <c r="DEI9" s="100"/>
      <c r="DEJ9" s="100"/>
      <c r="DEK9" s="100"/>
      <c r="DEL9" s="100"/>
      <c r="DEM9" s="100"/>
      <c r="DEN9" s="100"/>
      <c r="DEO9" s="100"/>
      <c r="DEP9" s="100"/>
      <c r="DEQ9" s="100"/>
      <c r="DER9" s="100"/>
      <c r="DES9" s="100"/>
      <c r="DET9" s="100"/>
      <c r="DEU9" s="100"/>
      <c r="DEV9" s="100"/>
      <c r="DEW9" s="100"/>
      <c r="DEX9" s="100"/>
      <c r="DEY9" s="100"/>
      <c r="DEZ9" s="100"/>
      <c r="DFA9" s="100"/>
      <c r="DFB9" s="100"/>
      <c r="DFC9" s="100"/>
      <c r="DFD9" s="100"/>
      <c r="DFE9" s="100"/>
      <c r="DFF9" s="100"/>
      <c r="DFG9" s="100"/>
      <c r="DFH9" s="100"/>
      <c r="DFI9" s="100"/>
      <c r="DFJ9" s="100"/>
      <c r="DFK9" s="100"/>
      <c r="DFL9" s="100"/>
      <c r="DFM9" s="100"/>
      <c r="DFN9" s="100"/>
      <c r="DFO9" s="100"/>
      <c r="DFP9" s="100"/>
      <c r="DFQ9" s="100"/>
      <c r="DFR9" s="100"/>
      <c r="DFS9" s="100"/>
      <c r="DFT9" s="100"/>
      <c r="DFU9" s="100"/>
      <c r="DFV9" s="100"/>
      <c r="DFW9" s="100"/>
      <c r="DFX9" s="100"/>
      <c r="DFY9" s="100"/>
      <c r="DFZ9" s="100"/>
      <c r="DGA9" s="100"/>
      <c r="DGB9" s="100"/>
      <c r="DGC9" s="100"/>
      <c r="DGD9" s="100"/>
      <c r="DGE9" s="100"/>
      <c r="DGF9" s="100"/>
      <c r="DGG9" s="100"/>
      <c r="DGH9" s="100"/>
      <c r="DGI9" s="100"/>
      <c r="DGJ9" s="100"/>
      <c r="DGK9" s="100"/>
      <c r="DGL9" s="100"/>
      <c r="DGM9" s="100"/>
      <c r="DGN9" s="100"/>
      <c r="DGO9" s="100"/>
      <c r="DGP9" s="100"/>
      <c r="DGQ9" s="100"/>
      <c r="DGR9" s="100"/>
      <c r="DGS9" s="100"/>
      <c r="DGT9" s="100"/>
      <c r="DGU9" s="100"/>
      <c r="DGV9" s="100"/>
      <c r="DGW9" s="100"/>
      <c r="DGX9" s="100"/>
      <c r="DGY9" s="100"/>
      <c r="DGZ9" s="100"/>
      <c r="DHA9" s="100"/>
      <c r="DHB9" s="100"/>
      <c r="DHC9" s="100"/>
      <c r="DHD9" s="100"/>
      <c r="DHE9" s="100"/>
      <c r="DHF9" s="100"/>
      <c r="DHG9" s="100"/>
      <c r="DHH9" s="100"/>
      <c r="DHI9" s="100"/>
      <c r="DHJ9" s="100"/>
      <c r="DHK9" s="100"/>
      <c r="DHL9" s="100"/>
      <c r="DHM9" s="100"/>
      <c r="DHN9" s="100"/>
      <c r="DHO9" s="100"/>
      <c r="DHP9" s="100"/>
      <c r="DHQ9" s="100"/>
      <c r="DHR9" s="100"/>
      <c r="DHS9" s="100"/>
      <c r="DHT9" s="100"/>
      <c r="DHU9" s="100"/>
      <c r="DHV9" s="100"/>
      <c r="DHW9" s="100"/>
      <c r="DHX9" s="100"/>
      <c r="DHY9" s="100"/>
      <c r="DHZ9" s="100"/>
      <c r="DIA9" s="100"/>
      <c r="DIB9" s="100"/>
      <c r="DIC9" s="100"/>
      <c r="DID9" s="100"/>
      <c r="DIE9" s="100"/>
      <c r="DIF9" s="100"/>
      <c r="DIG9" s="100"/>
      <c r="DIH9" s="100"/>
      <c r="DII9" s="100"/>
      <c r="DIJ9" s="100"/>
      <c r="DIK9" s="100"/>
      <c r="DIL9" s="100"/>
      <c r="DIM9" s="100"/>
      <c r="DIN9" s="100"/>
      <c r="DIO9" s="100"/>
      <c r="DIP9" s="100"/>
      <c r="DIQ9" s="100"/>
      <c r="DIR9" s="100"/>
      <c r="DIS9" s="100"/>
      <c r="DIT9" s="100"/>
      <c r="DIU9" s="100"/>
      <c r="DIV9" s="100"/>
      <c r="DIW9" s="100"/>
      <c r="DIX9" s="100"/>
      <c r="DIY9" s="100"/>
      <c r="DIZ9" s="100"/>
      <c r="DJA9" s="100"/>
      <c r="DJB9" s="100"/>
      <c r="DJC9" s="100"/>
      <c r="DJD9" s="100"/>
      <c r="DJE9" s="100"/>
      <c r="DJF9" s="100"/>
      <c r="DJG9" s="100"/>
      <c r="DJH9" s="100"/>
      <c r="DJI9" s="100"/>
      <c r="DJJ9" s="100"/>
      <c r="DJK9" s="100"/>
      <c r="DJL9" s="100"/>
      <c r="DJM9" s="100"/>
      <c r="DJN9" s="100"/>
      <c r="DJO9" s="100"/>
      <c r="DJP9" s="100"/>
      <c r="DJQ9" s="100"/>
      <c r="DJR9" s="100"/>
      <c r="DJS9" s="100"/>
      <c r="DJT9" s="100"/>
      <c r="DJU9" s="100"/>
      <c r="DJV9" s="100"/>
      <c r="DJW9" s="100"/>
      <c r="DJX9" s="100"/>
      <c r="DJY9" s="100"/>
      <c r="DJZ9" s="100"/>
      <c r="DKA9" s="100"/>
      <c r="DKB9" s="100"/>
      <c r="DKC9" s="100"/>
      <c r="DKD9" s="100"/>
      <c r="DKE9" s="100"/>
      <c r="DKF9" s="100"/>
      <c r="DKG9" s="100"/>
      <c r="DKH9" s="100"/>
      <c r="DKI9" s="100"/>
      <c r="DKJ9" s="100"/>
      <c r="DKK9" s="100"/>
      <c r="DKL9" s="100"/>
      <c r="DKM9" s="100"/>
      <c r="DKN9" s="100"/>
      <c r="DKO9" s="100"/>
      <c r="DKP9" s="100"/>
      <c r="DKQ9" s="100"/>
      <c r="DKR9" s="100"/>
      <c r="DKS9" s="100"/>
      <c r="DKT9" s="100"/>
      <c r="DKU9" s="100"/>
      <c r="DKV9" s="100"/>
      <c r="DKW9" s="100"/>
      <c r="DKX9" s="100"/>
      <c r="DKY9" s="100"/>
      <c r="DKZ9" s="100"/>
      <c r="DLA9" s="100"/>
      <c r="DLB9" s="100"/>
      <c r="DLC9" s="100"/>
      <c r="DLD9" s="100"/>
      <c r="DLE9" s="100"/>
      <c r="DLF9" s="100"/>
      <c r="DLG9" s="100"/>
      <c r="DLH9" s="100"/>
      <c r="DLI9" s="100"/>
      <c r="DLJ9" s="100"/>
      <c r="DLK9" s="100"/>
      <c r="DLL9" s="100"/>
      <c r="DLM9" s="100"/>
      <c r="DLN9" s="100"/>
      <c r="DLO9" s="100"/>
      <c r="DLP9" s="100"/>
      <c r="DLQ9" s="100"/>
      <c r="DLR9" s="100"/>
      <c r="DLS9" s="100"/>
      <c r="DLT9" s="100"/>
      <c r="DLU9" s="100"/>
      <c r="DLV9" s="100"/>
      <c r="DLW9" s="100"/>
      <c r="DLX9" s="100"/>
      <c r="DLY9" s="100"/>
      <c r="DLZ9" s="100"/>
      <c r="DMA9" s="100"/>
      <c r="DMB9" s="100"/>
      <c r="DMC9" s="100"/>
      <c r="DMD9" s="100"/>
      <c r="DME9" s="100"/>
      <c r="DMF9" s="100"/>
      <c r="DMG9" s="100"/>
      <c r="DMH9" s="100"/>
      <c r="DMI9" s="100"/>
      <c r="DMJ9" s="100"/>
      <c r="DMK9" s="100"/>
      <c r="DML9" s="100"/>
      <c r="DMM9" s="100"/>
      <c r="DMN9" s="100"/>
      <c r="DMO9" s="100"/>
      <c r="DMP9" s="100"/>
      <c r="DMQ9" s="100"/>
      <c r="DMR9" s="100"/>
      <c r="DMS9" s="100"/>
      <c r="DMT9" s="100"/>
      <c r="DMU9" s="100"/>
      <c r="DMV9" s="100"/>
      <c r="DMW9" s="100"/>
      <c r="DMX9" s="100"/>
      <c r="DMY9" s="100"/>
      <c r="DMZ9" s="100"/>
      <c r="DNA9" s="100"/>
      <c r="DNB9" s="100"/>
      <c r="DNC9" s="100"/>
      <c r="DND9" s="100"/>
      <c r="DNE9" s="100"/>
      <c r="DNF9" s="100"/>
      <c r="DNG9" s="100"/>
      <c r="DNH9" s="100"/>
      <c r="DNI9" s="100"/>
      <c r="DNJ9" s="100"/>
      <c r="DNK9" s="100"/>
      <c r="DNL9" s="100"/>
      <c r="DNM9" s="100"/>
      <c r="DNN9" s="100"/>
      <c r="DNO9" s="100"/>
      <c r="DNP9" s="100"/>
      <c r="DNQ9" s="100"/>
      <c r="DNR9" s="100"/>
      <c r="DNS9" s="100"/>
      <c r="DNT9" s="100"/>
      <c r="DNU9" s="100"/>
      <c r="DNV9" s="100"/>
      <c r="DNW9" s="100"/>
      <c r="DNX9" s="100"/>
      <c r="DNY9" s="100"/>
      <c r="DNZ9" s="100"/>
      <c r="DOA9" s="100"/>
      <c r="DOB9" s="100"/>
      <c r="DOC9" s="100"/>
      <c r="DOD9" s="100"/>
      <c r="DOE9" s="100"/>
      <c r="DOF9" s="100"/>
      <c r="DOG9" s="100"/>
      <c r="DOH9" s="100"/>
      <c r="DOI9" s="100"/>
      <c r="DOJ9" s="100"/>
      <c r="DOK9" s="100"/>
      <c r="DOL9" s="100"/>
      <c r="DOM9" s="100"/>
      <c r="DON9" s="100"/>
      <c r="DOO9" s="100"/>
      <c r="DOP9" s="100"/>
      <c r="DOQ9" s="100"/>
      <c r="DOR9" s="100"/>
      <c r="DOS9" s="100"/>
      <c r="DOT9" s="100"/>
      <c r="DOU9" s="100"/>
      <c r="DOV9" s="100"/>
      <c r="DOW9" s="100"/>
      <c r="DOX9" s="100"/>
      <c r="DOY9" s="100"/>
      <c r="DOZ9" s="100"/>
      <c r="DPA9" s="100"/>
      <c r="DPB9" s="100"/>
      <c r="DPC9" s="100"/>
      <c r="DPD9" s="100"/>
      <c r="DPE9" s="100"/>
      <c r="DPF9" s="100"/>
      <c r="DPG9" s="100"/>
      <c r="DPH9" s="100"/>
      <c r="DPI9" s="100"/>
      <c r="DPJ9" s="100"/>
      <c r="DPK9" s="100"/>
      <c r="DPL9" s="100"/>
      <c r="DPM9" s="100"/>
      <c r="DPN9" s="100"/>
      <c r="DPO9" s="100"/>
      <c r="DPP9" s="100"/>
      <c r="DPQ9" s="100"/>
      <c r="DPR9" s="100"/>
      <c r="DPS9" s="100"/>
      <c r="DPT9" s="100"/>
      <c r="DPU9" s="100"/>
      <c r="DPV9" s="100"/>
      <c r="DPW9" s="100"/>
      <c r="DPX9" s="100"/>
      <c r="DPY9" s="100"/>
      <c r="DPZ9" s="100"/>
      <c r="DQA9" s="100"/>
      <c r="DQB9" s="100"/>
      <c r="DQC9" s="100"/>
      <c r="DQD9" s="100"/>
      <c r="DQE9" s="100"/>
      <c r="DQF9" s="100"/>
      <c r="DQG9" s="100"/>
      <c r="DQH9" s="100"/>
      <c r="DQI9" s="100"/>
      <c r="DQJ9" s="100"/>
      <c r="DQK9" s="100"/>
      <c r="DQL9" s="100"/>
      <c r="DQM9" s="100"/>
      <c r="DQN9" s="100"/>
      <c r="DQO9" s="100"/>
      <c r="DQP9" s="100"/>
      <c r="DQQ9" s="100"/>
      <c r="DQR9" s="100"/>
      <c r="DQS9" s="100"/>
      <c r="DQT9" s="100"/>
      <c r="DQU9" s="100"/>
      <c r="DQV9" s="100"/>
      <c r="DQW9" s="100"/>
      <c r="DQX9" s="100"/>
      <c r="DQY9" s="100"/>
      <c r="DQZ9" s="100"/>
      <c r="DRA9" s="100"/>
      <c r="DRB9" s="100"/>
      <c r="DRC9" s="100"/>
      <c r="DRD9" s="100"/>
      <c r="DRE9" s="100"/>
      <c r="DRF9" s="100"/>
      <c r="DRG9" s="100"/>
      <c r="DRH9" s="100"/>
      <c r="DRI9" s="100"/>
      <c r="DRJ9" s="100"/>
      <c r="DRK9" s="100"/>
      <c r="DRL9" s="100"/>
      <c r="DRM9" s="100"/>
      <c r="DRN9" s="100"/>
      <c r="DRO9" s="100"/>
      <c r="DRP9" s="100"/>
      <c r="DRQ9" s="100"/>
      <c r="DRR9" s="100"/>
      <c r="DRS9" s="100"/>
      <c r="DRT9" s="100"/>
      <c r="DRU9" s="100"/>
      <c r="DRV9" s="100"/>
      <c r="DRW9" s="100"/>
      <c r="DRX9" s="100"/>
      <c r="DRY9" s="100"/>
      <c r="DRZ9" s="100"/>
      <c r="DSA9" s="100"/>
      <c r="DSB9" s="100"/>
      <c r="DSC9" s="100"/>
      <c r="DSD9" s="100"/>
      <c r="DSE9" s="100"/>
      <c r="DSF9" s="100"/>
      <c r="DSG9" s="100"/>
      <c r="DSH9" s="100"/>
      <c r="DSI9" s="100"/>
      <c r="DSJ9" s="100"/>
      <c r="DSK9" s="100"/>
      <c r="DSL9" s="100"/>
      <c r="DSM9" s="100"/>
      <c r="DSN9" s="100"/>
      <c r="DSO9" s="100"/>
      <c r="DSP9" s="100"/>
      <c r="DSQ9" s="100"/>
      <c r="DSR9" s="100"/>
      <c r="DSS9" s="100"/>
      <c r="DST9" s="100"/>
      <c r="DSU9" s="100"/>
      <c r="DSV9" s="100"/>
      <c r="DSW9" s="100"/>
      <c r="DSX9" s="100"/>
      <c r="DSY9" s="100"/>
      <c r="DSZ9" s="100"/>
      <c r="DTA9" s="100"/>
      <c r="DTB9" s="100"/>
      <c r="DTC9" s="100"/>
      <c r="DTD9" s="100"/>
      <c r="DTE9" s="100"/>
      <c r="DTF9" s="100"/>
      <c r="DTG9" s="100"/>
      <c r="DTH9" s="100"/>
      <c r="DTI9" s="100"/>
      <c r="DTJ9" s="100"/>
      <c r="DTK9" s="100"/>
      <c r="DTL9" s="100"/>
      <c r="DTM9" s="100"/>
      <c r="DTN9" s="100"/>
      <c r="DTO9" s="100"/>
      <c r="DTP9" s="100"/>
      <c r="DTQ9" s="100"/>
      <c r="DTR9" s="100"/>
      <c r="DTS9" s="100"/>
      <c r="DTT9" s="100"/>
      <c r="DTU9" s="100"/>
      <c r="DTV9" s="100"/>
      <c r="DTW9" s="100"/>
      <c r="DTX9" s="100"/>
      <c r="DTY9" s="100"/>
      <c r="DTZ9" s="100"/>
      <c r="DUA9" s="100"/>
      <c r="DUB9" s="100"/>
      <c r="DUC9" s="100"/>
      <c r="DUD9" s="100"/>
      <c r="DUE9" s="100"/>
      <c r="DUF9" s="100"/>
      <c r="DUG9" s="100"/>
      <c r="DUH9" s="100"/>
      <c r="DUI9" s="100"/>
      <c r="DUJ9" s="100"/>
      <c r="DUK9" s="100"/>
      <c r="DUL9" s="100"/>
      <c r="DUM9" s="100"/>
      <c r="DUN9" s="100"/>
      <c r="DUO9" s="100"/>
      <c r="DUP9" s="100"/>
      <c r="DUQ9" s="100"/>
      <c r="DUR9" s="100"/>
      <c r="DUS9" s="100"/>
      <c r="DUT9" s="100"/>
      <c r="DUU9" s="100"/>
      <c r="DUV9" s="100"/>
      <c r="DUW9" s="100"/>
      <c r="DUX9" s="100"/>
      <c r="DUY9" s="100"/>
      <c r="DUZ9" s="100"/>
      <c r="DVA9" s="100"/>
      <c r="DVB9" s="100"/>
      <c r="DVC9" s="100"/>
      <c r="DVD9" s="100"/>
      <c r="DVE9" s="100"/>
      <c r="DVF9" s="100"/>
      <c r="DVG9" s="100"/>
      <c r="DVH9" s="100"/>
      <c r="DVI9" s="100"/>
      <c r="DVJ9" s="100"/>
      <c r="DVK9" s="100"/>
      <c r="DVL9" s="100"/>
      <c r="DVM9" s="100"/>
      <c r="DVN9" s="100"/>
      <c r="DVO9" s="100"/>
      <c r="DVP9" s="100"/>
      <c r="DVQ9" s="100"/>
      <c r="DVR9" s="100"/>
      <c r="DVS9" s="100"/>
      <c r="DVT9" s="100"/>
      <c r="DVU9" s="100"/>
      <c r="DVV9" s="100"/>
      <c r="DVW9" s="100"/>
      <c r="DVX9" s="100"/>
      <c r="DVY9" s="100"/>
      <c r="DVZ9" s="100"/>
      <c r="DWA9" s="100"/>
      <c r="DWB9" s="100"/>
      <c r="DWC9" s="100"/>
      <c r="DWD9" s="100"/>
      <c r="DWE9" s="100"/>
      <c r="DWF9" s="100"/>
      <c r="DWG9" s="100"/>
      <c r="DWH9" s="100"/>
      <c r="DWI9" s="100"/>
      <c r="DWJ9" s="100"/>
      <c r="DWK9" s="100"/>
      <c r="DWL9" s="100"/>
      <c r="DWM9" s="100"/>
      <c r="DWN9" s="100"/>
      <c r="DWO9" s="100"/>
      <c r="DWP9" s="100"/>
      <c r="DWQ9" s="100"/>
      <c r="DWR9" s="100"/>
      <c r="DWS9" s="100"/>
      <c r="DWT9" s="100"/>
      <c r="DWU9" s="100"/>
      <c r="DWV9" s="100"/>
      <c r="DWW9" s="100"/>
      <c r="DWX9" s="100"/>
      <c r="DWY9" s="100"/>
      <c r="DWZ9" s="100"/>
      <c r="DXA9" s="100"/>
      <c r="DXB9" s="100"/>
      <c r="DXC9" s="100"/>
      <c r="DXD9" s="100"/>
      <c r="DXE9" s="100"/>
      <c r="DXF9" s="100"/>
      <c r="DXG9" s="100"/>
      <c r="DXH9" s="100"/>
      <c r="DXI9" s="100"/>
      <c r="DXJ9" s="100"/>
      <c r="DXK9" s="100"/>
      <c r="DXL9" s="100"/>
      <c r="DXM9" s="100"/>
      <c r="DXN9" s="100"/>
      <c r="DXO9" s="100"/>
      <c r="DXP9" s="100"/>
      <c r="DXQ9" s="100"/>
      <c r="DXR9" s="100"/>
      <c r="DXS9" s="100"/>
      <c r="DXT9" s="100"/>
      <c r="DXU9" s="100"/>
      <c r="DXV9" s="100"/>
      <c r="DXW9" s="100"/>
      <c r="DXX9" s="100"/>
      <c r="DXY9" s="100"/>
      <c r="DXZ9" s="100"/>
      <c r="DYA9" s="100"/>
      <c r="DYB9" s="100"/>
      <c r="DYC9" s="100"/>
      <c r="DYD9" s="100"/>
      <c r="DYE9" s="100"/>
      <c r="DYF9" s="100"/>
      <c r="DYG9" s="100"/>
      <c r="DYH9" s="100"/>
      <c r="DYI9" s="100"/>
      <c r="DYJ9" s="100"/>
      <c r="DYK9" s="100"/>
      <c r="DYL9" s="100"/>
      <c r="DYM9" s="100"/>
      <c r="DYN9" s="100"/>
      <c r="DYO9" s="100"/>
      <c r="DYP9" s="100"/>
      <c r="DYQ9" s="100"/>
      <c r="DYR9" s="100"/>
      <c r="DYS9" s="100"/>
      <c r="DYT9" s="100"/>
      <c r="DYU9" s="100"/>
      <c r="DYV9" s="100"/>
      <c r="DYW9" s="100"/>
      <c r="DYX9" s="100"/>
      <c r="DYY9" s="100"/>
      <c r="DYZ9" s="100"/>
      <c r="DZA9" s="100"/>
      <c r="DZB9" s="100"/>
      <c r="DZC9" s="100"/>
      <c r="DZD9" s="100"/>
      <c r="DZE9" s="100"/>
      <c r="DZF9" s="100"/>
      <c r="DZG9" s="100"/>
      <c r="DZH9" s="100"/>
      <c r="DZI9" s="100"/>
      <c r="DZJ9" s="100"/>
      <c r="DZK9" s="100"/>
      <c r="DZL9" s="100"/>
      <c r="DZM9" s="100"/>
      <c r="DZN9" s="100"/>
      <c r="DZO9" s="100"/>
      <c r="DZP9" s="100"/>
      <c r="DZQ9" s="100"/>
      <c r="DZR9" s="100"/>
      <c r="DZS9" s="100"/>
      <c r="DZT9" s="100"/>
      <c r="DZU9" s="100"/>
      <c r="DZV9" s="100"/>
      <c r="DZW9" s="100"/>
      <c r="DZX9" s="100"/>
      <c r="DZY9" s="100"/>
      <c r="DZZ9" s="100"/>
      <c r="EAA9" s="100"/>
      <c r="EAB9" s="100"/>
      <c r="EAC9" s="100"/>
      <c r="EAD9" s="100"/>
      <c r="EAE9" s="100"/>
      <c r="EAF9" s="100"/>
      <c r="EAG9" s="100"/>
      <c r="EAH9" s="100"/>
      <c r="EAI9" s="100"/>
      <c r="EAJ9" s="100"/>
      <c r="EAK9" s="100"/>
      <c r="EAL9" s="100"/>
      <c r="EAM9" s="100"/>
      <c r="EAN9" s="100"/>
      <c r="EAO9" s="100"/>
      <c r="EAP9" s="100"/>
      <c r="EAQ9" s="100"/>
      <c r="EAR9" s="100"/>
      <c r="EAS9" s="100"/>
      <c r="EAT9" s="100"/>
      <c r="EAU9" s="100"/>
      <c r="EAV9" s="100"/>
      <c r="EAW9" s="100"/>
      <c r="EAX9" s="100"/>
      <c r="EAY9" s="100"/>
      <c r="EAZ9" s="100"/>
      <c r="EBA9" s="100"/>
      <c r="EBB9" s="100"/>
      <c r="EBC9" s="100"/>
      <c r="EBD9" s="100"/>
      <c r="EBE9" s="100"/>
      <c r="EBF9" s="100"/>
      <c r="EBG9" s="100"/>
      <c r="EBH9" s="100"/>
      <c r="EBI9" s="100"/>
      <c r="EBJ9" s="100"/>
      <c r="EBK9" s="100"/>
      <c r="EBL9" s="100"/>
      <c r="EBM9" s="100"/>
      <c r="EBN9" s="100"/>
      <c r="EBO9" s="100"/>
      <c r="EBP9" s="100"/>
      <c r="EBQ9" s="100"/>
      <c r="EBR9" s="100"/>
      <c r="EBS9" s="100"/>
      <c r="EBT9" s="100"/>
      <c r="EBU9" s="100"/>
      <c r="EBV9" s="100"/>
      <c r="EBW9" s="100"/>
      <c r="EBX9" s="100"/>
      <c r="EBY9" s="100"/>
      <c r="EBZ9" s="100"/>
      <c r="ECA9" s="100"/>
      <c r="ECB9" s="100"/>
      <c r="ECC9" s="100"/>
      <c r="ECD9" s="100"/>
      <c r="ECE9" s="100"/>
      <c r="ECF9" s="100"/>
      <c r="ECG9" s="100"/>
      <c r="ECH9" s="100"/>
      <c r="ECI9" s="100"/>
      <c r="ECJ9" s="100"/>
      <c r="ECK9" s="100"/>
      <c r="ECL9" s="100"/>
      <c r="ECM9" s="100"/>
      <c r="ECN9" s="100"/>
      <c r="ECO9" s="100"/>
      <c r="ECP9" s="100"/>
      <c r="ECQ9" s="100"/>
      <c r="ECR9" s="100"/>
      <c r="ECS9" s="100"/>
      <c r="ECT9" s="100"/>
      <c r="ECU9" s="100"/>
      <c r="ECV9" s="100"/>
      <c r="ECW9" s="100"/>
      <c r="ECX9" s="100"/>
      <c r="ECY9" s="100"/>
      <c r="ECZ9" s="100"/>
      <c r="EDA9" s="100"/>
      <c r="EDB9" s="100"/>
      <c r="EDC9" s="100"/>
      <c r="EDD9" s="100"/>
      <c r="EDE9" s="100"/>
      <c r="EDF9" s="100"/>
      <c r="EDG9" s="100"/>
      <c r="EDH9" s="100"/>
      <c r="EDI9" s="100"/>
      <c r="EDJ9" s="100"/>
      <c r="EDK9" s="100"/>
      <c r="EDL9" s="100"/>
      <c r="EDM9" s="100"/>
      <c r="EDN9" s="100"/>
      <c r="EDO9" s="100"/>
      <c r="EDP9" s="100"/>
      <c r="EDQ9" s="100"/>
      <c r="EDR9" s="100"/>
      <c r="EDS9" s="100"/>
      <c r="EDT9" s="100"/>
      <c r="EDU9" s="100"/>
      <c r="EDV9" s="100"/>
      <c r="EDW9" s="100"/>
      <c r="EDX9" s="100"/>
      <c r="EDY9" s="100"/>
      <c r="EDZ9" s="100"/>
      <c r="EEA9" s="100"/>
      <c r="EEB9" s="100"/>
      <c r="EEC9" s="100"/>
      <c r="EED9" s="100"/>
      <c r="EEE9" s="100"/>
      <c r="EEF9" s="100"/>
      <c r="EEG9" s="100"/>
      <c r="EEH9" s="100"/>
      <c r="EEI9" s="100"/>
      <c r="EEJ9" s="100"/>
      <c r="EEK9" s="100"/>
      <c r="EEL9" s="100"/>
      <c r="EEM9" s="100"/>
      <c r="EEN9" s="100"/>
      <c r="EEO9" s="100"/>
      <c r="EEP9" s="100"/>
      <c r="EEQ9" s="100"/>
      <c r="EER9" s="100"/>
      <c r="EES9" s="100"/>
      <c r="EET9" s="100"/>
      <c r="EEU9" s="100"/>
      <c r="EEV9" s="100"/>
      <c r="EEW9" s="100"/>
      <c r="EEX9" s="100"/>
      <c r="EEY9" s="100"/>
      <c r="EEZ9" s="100"/>
      <c r="EFA9" s="100"/>
      <c r="EFB9" s="100"/>
      <c r="EFC9" s="100"/>
      <c r="EFD9" s="100"/>
      <c r="EFE9" s="100"/>
      <c r="EFF9" s="100"/>
      <c r="EFG9" s="100"/>
      <c r="EFH9" s="100"/>
      <c r="EFI9" s="100"/>
      <c r="EFJ9" s="100"/>
      <c r="EFK9" s="100"/>
      <c r="EFL9" s="100"/>
      <c r="EFM9" s="100"/>
      <c r="EFN9" s="100"/>
      <c r="EFO9" s="100"/>
      <c r="EFP9" s="100"/>
      <c r="EFQ9" s="100"/>
      <c r="EFR9" s="100"/>
      <c r="EFS9" s="100"/>
      <c r="EFT9" s="100"/>
      <c r="EFU9" s="100"/>
      <c r="EFV9" s="100"/>
      <c r="EFW9" s="100"/>
      <c r="EFX9" s="100"/>
      <c r="EFY9" s="100"/>
      <c r="EFZ9" s="100"/>
      <c r="EGA9" s="100"/>
      <c r="EGB9" s="100"/>
      <c r="EGC9" s="100"/>
      <c r="EGD9" s="100"/>
      <c r="EGE9" s="100"/>
      <c r="EGF9" s="100"/>
      <c r="EGG9" s="100"/>
      <c r="EGH9" s="100"/>
      <c r="EGI9" s="100"/>
      <c r="EGJ9" s="100"/>
      <c r="EGK9" s="100"/>
      <c r="EGL9" s="100"/>
      <c r="EGM9" s="100"/>
      <c r="EGN9" s="100"/>
      <c r="EGO9" s="100"/>
      <c r="EGP9" s="100"/>
      <c r="EGQ9" s="100"/>
      <c r="EGR9" s="100"/>
      <c r="EGS9" s="100"/>
      <c r="EGT9" s="100"/>
      <c r="EGU9" s="100"/>
      <c r="EGV9" s="100"/>
      <c r="EGW9" s="100"/>
      <c r="EGX9" s="100"/>
      <c r="EGY9" s="100"/>
      <c r="EGZ9" s="100"/>
      <c r="EHA9" s="100"/>
      <c r="EHB9" s="100"/>
      <c r="EHC9" s="100"/>
      <c r="EHD9" s="100"/>
      <c r="EHE9" s="100"/>
      <c r="EHF9" s="100"/>
      <c r="EHG9" s="100"/>
      <c r="EHH9" s="100"/>
      <c r="EHI9" s="100"/>
      <c r="EHJ9" s="100"/>
      <c r="EHK9" s="100"/>
      <c r="EHL9" s="100"/>
      <c r="EHM9" s="100"/>
      <c r="EHN9" s="100"/>
      <c r="EHO9" s="100"/>
      <c r="EHP9" s="100"/>
      <c r="EHQ9" s="100"/>
      <c r="EHR9" s="100"/>
      <c r="EHS9" s="100"/>
      <c r="EHT9" s="100"/>
      <c r="EHU9" s="100"/>
      <c r="EHV9" s="100"/>
      <c r="EHW9" s="100"/>
      <c r="EHX9" s="100"/>
      <c r="EHY9" s="100"/>
      <c r="EHZ9" s="100"/>
      <c r="EIA9" s="100"/>
      <c r="EIB9" s="100"/>
      <c r="EIC9" s="100"/>
      <c r="EID9" s="100"/>
      <c r="EIE9" s="100"/>
      <c r="EIF9" s="100"/>
      <c r="EIG9" s="100"/>
      <c r="EIH9" s="100"/>
      <c r="EII9" s="100"/>
      <c r="EIJ9" s="100"/>
      <c r="EIK9" s="100"/>
      <c r="EIL9" s="100"/>
      <c r="EIM9" s="100"/>
      <c r="EIN9" s="100"/>
      <c r="EIO9" s="100"/>
      <c r="EIP9" s="100"/>
      <c r="EIQ9" s="100"/>
      <c r="EIR9" s="100"/>
      <c r="EIS9" s="100"/>
      <c r="EIT9" s="100"/>
      <c r="EIU9" s="100"/>
      <c r="EIV9" s="100"/>
      <c r="EIW9" s="100"/>
      <c r="EIX9" s="100"/>
      <c r="EIY9" s="100"/>
      <c r="EIZ9" s="100"/>
      <c r="EJA9" s="100"/>
      <c r="EJB9" s="100"/>
      <c r="EJC9" s="100"/>
      <c r="EJD9" s="100"/>
      <c r="EJE9" s="100"/>
      <c r="EJF9" s="100"/>
      <c r="EJG9" s="100"/>
      <c r="EJH9" s="100"/>
      <c r="EJI9" s="100"/>
      <c r="EJJ9" s="100"/>
      <c r="EJK9" s="100"/>
      <c r="EJL9" s="100"/>
      <c r="EJM9" s="100"/>
      <c r="EJN9" s="100"/>
      <c r="EJO9" s="100"/>
      <c r="EJP9" s="100"/>
      <c r="EJQ9" s="100"/>
      <c r="EJR9" s="100"/>
      <c r="EJS9" s="100"/>
      <c r="EJT9" s="100"/>
      <c r="EJU9" s="100"/>
      <c r="EJV9" s="100"/>
      <c r="EJW9" s="100"/>
      <c r="EJX9" s="100"/>
      <c r="EJY9" s="100"/>
      <c r="EJZ9" s="100"/>
      <c r="EKA9" s="100"/>
      <c r="EKB9" s="100"/>
      <c r="EKC9" s="100"/>
      <c r="EKD9" s="100"/>
      <c r="EKE9" s="100"/>
      <c r="EKF9" s="100"/>
      <c r="EKG9" s="100"/>
      <c r="EKH9" s="100"/>
      <c r="EKI9" s="100"/>
      <c r="EKJ9" s="100"/>
      <c r="EKK9" s="100"/>
      <c r="EKL9" s="100"/>
      <c r="EKM9" s="100"/>
      <c r="EKN9" s="100"/>
      <c r="EKO9" s="100"/>
      <c r="EKP9" s="100"/>
      <c r="EKQ9" s="100"/>
      <c r="EKR9" s="100"/>
      <c r="EKS9" s="100"/>
      <c r="EKT9" s="100"/>
      <c r="EKU9" s="100"/>
      <c r="EKV9" s="100"/>
      <c r="EKW9" s="100"/>
      <c r="EKX9" s="100"/>
      <c r="EKY9" s="100"/>
      <c r="EKZ9" s="100"/>
      <c r="ELA9" s="100"/>
      <c r="ELB9" s="100"/>
      <c r="ELC9" s="100"/>
      <c r="ELD9" s="100"/>
      <c r="ELE9" s="100"/>
      <c r="ELF9" s="100"/>
      <c r="ELG9" s="100"/>
      <c r="ELH9" s="100"/>
      <c r="ELI9" s="100"/>
      <c r="ELJ9" s="100"/>
      <c r="ELK9" s="100"/>
      <c r="ELL9" s="100"/>
      <c r="ELM9" s="100"/>
      <c r="ELN9" s="100"/>
      <c r="ELO9" s="100"/>
      <c r="ELP9" s="100"/>
      <c r="ELQ9" s="100"/>
      <c r="ELR9" s="100"/>
      <c r="ELS9" s="100"/>
      <c r="ELT9" s="100"/>
      <c r="ELU9" s="100"/>
      <c r="ELV9" s="100"/>
      <c r="ELW9" s="100"/>
      <c r="ELX9" s="100"/>
      <c r="ELY9" s="100"/>
      <c r="ELZ9" s="100"/>
      <c r="EMA9" s="100"/>
      <c r="EMB9" s="100"/>
      <c r="EMC9" s="100"/>
      <c r="EMD9" s="100"/>
      <c r="EME9" s="100"/>
      <c r="EMF9" s="100"/>
      <c r="EMG9" s="100"/>
      <c r="EMH9" s="100"/>
      <c r="EMI9" s="100"/>
      <c r="EMJ9" s="100"/>
      <c r="EMK9" s="100"/>
      <c r="EML9" s="100"/>
      <c r="EMM9" s="100"/>
      <c r="EMN9" s="100"/>
      <c r="EMO9" s="100"/>
      <c r="EMP9" s="100"/>
      <c r="EMQ9" s="100"/>
      <c r="EMR9" s="100"/>
      <c r="EMS9" s="100"/>
      <c r="EMT9" s="100"/>
      <c r="EMU9" s="100"/>
      <c r="EMV9" s="100"/>
      <c r="EMW9" s="100"/>
      <c r="EMX9" s="100"/>
      <c r="EMY9" s="100"/>
      <c r="EMZ9" s="100"/>
      <c r="ENA9" s="100"/>
      <c r="ENB9" s="100"/>
      <c r="ENC9" s="100"/>
      <c r="END9" s="100"/>
      <c r="ENE9" s="100"/>
      <c r="ENF9" s="100"/>
      <c r="ENG9" s="100"/>
      <c r="ENH9" s="100"/>
      <c r="ENI9" s="100"/>
      <c r="ENJ9" s="100"/>
      <c r="ENK9" s="100"/>
      <c r="ENL9" s="100"/>
      <c r="ENM9" s="100"/>
      <c r="ENN9" s="100"/>
      <c r="ENO9" s="100"/>
      <c r="ENP9" s="100"/>
      <c r="ENQ9" s="100"/>
      <c r="ENR9" s="100"/>
      <c r="ENS9" s="100"/>
      <c r="ENT9" s="100"/>
      <c r="ENU9" s="100"/>
      <c r="ENV9" s="100"/>
      <c r="ENW9" s="100"/>
      <c r="ENX9" s="100"/>
      <c r="ENY9" s="100"/>
      <c r="ENZ9" s="100"/>
      <c r="EOA9" s="100"/>
      <c r="EOB9" s="100"/>
      <c r="EOC9" s="100"/>
      <c r="EOD9" s="100"/>
      <c r="EOE9" s="100"/>
      <c r="EOF9" s="100"/>
      <c r="EOG9" s="100"/>
      <c r="EOH9" s="100"/>
      <c r="EOI9" s="100"/>
      <c r="EOJ9" s="100"/>
      <c r="EOK9" s="100"/>
      <c r="EOL9" s="100"/>
      <c r="EOM9" s="100"/>
      <c r="EON9" s="100"/>
      <c r="EOO9" s="100"/>
      <c r="EOP9" s="100"/>
      <c r="EOQ9" s="100"/>
      <c r="EOR9" s="100"/>
      <c r="EOS9" s="100"/>
      <c r="EOT9" s="100"/>
      <c r="EOU9" s="100"/>
      <c r="EOV9" s="100"/>
      <c r="EOW9" s="100"/>
      <c r="EOX9" s="100"/>
      <c r="EOY9" s="100"/>
      <c r="EOZ9" s="100"/>
      <c r="EPA9" s="100"/>
      <c r="EPB9" s="100"/>
      <c r="EPC9" s="100"/>
      <c r="EPD9" s="100"/>
      <c r="EPE9" s="100"/>
      <c r="EPF9" s="100"/>
      <c r="EPG9" s="100"/>
      <c r="EPH9" s="100"/>
      <c r="EPI9" s="100"/>
      <c r="EPJ9" s="100"/>
      <c r="EPK9" s="100"/>
      <c r="EPL9" s="100"/>
      <c r="EPM9" s="100"/>
      <c r="EPN9" s="100"/>
      <c r="EPO9" s="100"/>
      <c r="EPP9" s="100"/>
      <c r="EPQ9" s="100"/>
      <c r="EPR9" s="100"/>
      <c r="EPS9" s="100"/>
      <c r="EPT9" s="100"/>
      <c r="EPU9" s="100"/>
      <c r="EPV9" s="100"/>
      <c r="EPW9" s="100"/>
      <c r="EPX9" s="100"/>
      <c r="EPY9" s="100"/>
      <c r="EPZ9" s="100"/>
      <c r="EQA9" s="100"/>
      <c r="EQB9" s="100"/>
      <c r="EQC9" s="100"/>
      <c r="EQD9" s="100"/>
      <c r="EQE9" s="100"/>
      <c r="EQF9" s="100"/>
      <c r="EQG9" s="100"/>
      <c r="EQH9" s="100"/>
      <c r="EQI9" s="100"/>
      <c r="EQJ9" s="100"/>
      <c r="EQK9" s="100"/>
      <c r="EQL9" s="100"/>
      <c r="EQM9" s="100"/>
      <c r="EQN9" s="100"/>
      <c r="EQO9" s="100"/>
      <c r="EQP9" s="100"/>
      <c r="EQQ9" s="100"/>
      <c r="EQR9" s="100"/>
      <c r="EQS9" s="100"/>
      <c r="EQT9" s="100"/>
      <c r="EQU9" s="100"/>
      <c r="EQV9" s="100"/>
      <c r="EQW9" s="100"/>
      <c r="EQX9" s="100"/>
      <c r="EQY9" s="100"/>
      <c r="EQZ9" s="100"/>
      <c r="ERA9" s="100"/>
      <c r="ERB9" s="100"/>
      <c r="ERC9" s="100"/>
      <c r="ERD9" s="100"/>
      <c r="ERE9" s="100"/>
      <c r="ERF9" s="100"/>
      <c r="ERG9" s="100"/>
      <c r="ERH9" s="100"/>
      <c r="ERI9" s="100"/>
      <c r="ERJ9" s="100"/>
      <c r="ERK9" s="100"/>
      <c r="ERL9" s="100"/>
      <c r="ERM9" s="100"/>
      <c r="ERN9" s="100"/>
      <c r="ERO9" s="100"/>
      <c r="ERP9" s="100"/>
      <c r="ERQ9" s="100"/>
      <c r="ERR9" s="100"/>
      <c r="ERS9" s="100"/>
      <c r="ERT9" s="100"/>
      <c r="ERU9" s="100"/>
      <c r="ERV9" s="100"/>
      <c r="ERW9" s="100"/>
      <c r="ERX9" s="100"/>
      <c r="ERY9" s="100"/>
      <c r="ERZ9" s="100"/>
      <c r="ESA9" s="100"/>
      <c r="ESB9" s="100"/>
      <c r="ESC9" s="100"/>
      <c r="ESD9" s="100"/>
      <c r="ESE9" s="100"/>
      <c r="ESF9" s="100"/>
      <c r="ESG9" s="100"/>
      <c r="ESH9" s="100"/>
      <c r="ESI9" s="100"/>
      <c r="ESJ9" s="100"/>
      <c r="ESK9" s="100"/>
      <c r="ESL9" s="100"/>
      <c r="ESM9" s="100"/>
      <c r="ESN9" s="100"/>
      <c r="ESO9" s="100"/>
      <c r="ESP9" s="100"/>
      <c r="ESQ9" s="100"/>
      <c r="ESR9" s="100"/>
      <c r="ESS9" s="100"/>
      <c r="EST9" s="100"/>
      <c r="ESU9" s="100"/>
      <c r="ESV9" s="100"/>
      <c r="ESW9" s="100"/>
      <c r="ESX9" s="100"/>
      <c r="ESY9" s="100"/>
      <c r="ESZ9" s="100"/>
      <c r="ETA9" s="100"/>
      <c r="ETB9" s="100"/>
      <c r="ETC9" s="100"/>
      <c r="ETD9" s="100"/>
      <c r="ETE9" s="100"/>
      <c r="ETF9" s="100"/>
      <c r="ETG9" s="100"/>
      <c r="ETH9" s="100"/>
      <c r="ETI9" s="100"/>
      <c r="ETJ9" s="100"/>
      <c r="ETK9" s="100"/>
      <c r="ETL9" s="100"/>
      <c r="ETM9" s="100"/>
      <c r="ETN9" s="100"/>
      <c r="ETO9" s="100"/>
      <c r="ETP9" s="100"/>
      <c r="ETQ9" s="100"/>
      <c r="ETR9" s="100"/>
      <c r="ETS9" s="100"/>
      <c r="ETT9" s="100"/>
      <c r="ETU9" s="100"/>
      <c r="ETV9" s="100"/>
      <c r="ETW9" s="100"/>
      <c r="ETX9" s="100"/>
      <c r="ETY9" s="100"/>
      <c r="ETZ9" s="100"/>
      <c r="EUA9" s="100"/>
      <c r="EUB9" s="100"/>
      <c r="EUC9" s="100"/>
      <c r="EUD9" s="100"/>
      <c r="EUE9" s="100"/>
      <c r="EUF9" s="100"/>
      <c r="EUG9" s="100"/>
      <c r="EUH9" s="100"/>
      <c r="EUI9" s="100"/>
      <c r="EUJ9" s="100"/>
      <c r="EUK9" s="100"/>
      <c r="EUL9" s="100"/>
      <c r="EUM9" s="100"/>
      <c r="EUN9" s="100"/>
      <c r="EUO9" s="100"/>
      <c r="EUP9" s="100"/>
      <c r="EUQ9" s="100"/>
      <c r="EUR9" s="100"/>
      <c r="EUS9" s="100"/>
      <c r="EUT9" s="100"/>
      <c r="EUU9" s="100"/>
      <c r="EUV9" s="100"/>
      <c r="EUW9" s="100"/>
      <c r="EUX9" s="100"/>
      <c r="EUY9" s="100"/>
      <c r="EUZ9" s="100"/>
      <c r="EVA9" s="100"/>
      <c r="EVB9" s="100"/>
      <c r="EVC9" s="100"/>
      <c r="EVD9" s="100"/>
      <c r="EVE9" s="100"/>
      <c r="EVF9" s="100"/>
      <c r="EVG9" s="100"/>
      <c r="EVH9" s="100"/>
      <c r="EVI9" s="100"/>
      <c r="EVJ9" s="100"/>
      <c r="EVK9" s="100"/>
      <c r="EVL9" s="100"/>
      <c r="EVM9" s="100"/>
      <c r="EVN9" s="100"/>
      <c r="EVO9" s="100"/>
      <c r="EVP9" s="100"/>
      <c r="EVQ9" s="100"/>
      <c r="EVR9" s="100"/>
      <c r="EVS9" s="100"/>
      <c r="EVT9" s="100"/>
      <c r="EVU9" s="100"/>
      <c r="EVV9" s="100"/>
      <c r="EVW9" s="100"/>
      <c r="EVX9" s="100"/>
      <c r="EVY9" s="100"/>
      <c r="EVZ9" s="100"/>
      <c r="EWA9" s="100"/>
      <c r="EWB9" s="100"/>
      <c r="EWC9" s="100"/>
      <c r="EWD9" s="100"/>
      <c r="EWE9" s="100"/>
      <c r="EWF9" s="100"/>
      <c r="EWG9" s="100"/>
      <c r="EWH9" s="100"/>
      <c r="EWI9" s="100"/>
      <c r="EWJ9" s="100"/>
      <c r="EWK9" s="100"/>
      <c r="EWL9" s="100"/>
      <c r="EWM9" s="100"/>
      <c r="EWN9" s="100"/>
      <c r="EWO9" s="100"/>
      <c r="EWP9" s="100"/>
      <c r="EWQ9" s="100"/>
      <c r="EWR9" s="100"/>
      <c r="EWS9" s="100"/>
      <c r="EWT9" s="100"/>
      <c r="EWU9" s="100"/>
      <c r="EWV9" s="100"/>
      <c r="EWW9" s="100"/>
      <c r="EWX9" s="100"/>
      <c r="EWY9" s="100"/>
      <c r="EWZ9" s="100"/>
      <c r="EXA9" s="100"/>
      <c r="EXB9" s="100"/>
      <c r="EXC9" s="100"/>
      <c r="EXD9" s="100"/>
      <c r="EXE9" s="100"/>
      <c r="EXF9" s="100"/>
      <c r="EXG9" s="100"/>
      <c r="EXH9" s="100"/>
      <c r="EXI9" s="100"/>
      <c r="EXJ9" s="100"/>
      <c r="EXK9" s="100"/>
      <c r="EXL9" s="100"/>
      <c r="EXM9" s="100"/>
      <c r="EXN9" s="100"/>
      <c r="EXO9" s="100"/>
      <c r="EXP9" s="100"/>
      <c r="EXQ9" s="100"/>
      <c r="EXR9" s="100"/>
      <c r="EXS9" s="100"/>
      <c r="EXT9" s="100"/>
      <c r="EXU9" s="100"/>
      <c r="EXV9" s="100"/>
      <c r="EXW9" s="100"/>
      <c r="EXX9" s="100"/>
      <c r="EXY9" s="100"/>
      <c r="EXZ9" s="100"/>
      <c r="EYA9" s="100"/>
      <c r="EYB9" s="100"/>
      <c r="EYC9" s="100"/>
      <c r="EYD9" s="100"/>
      <c r="EYE9" s="100"/>
      <c r="EYF9" s="100"/>
      <c r="EYG9" s="100"/>
      <c r="EYH9" s="100"/>
      <c r="EYI9" s="100"/>
      <c r="EYJ9" s="100"/>
      <c r="EYK9" s="100"/>
      <c r="EYL9" s="100"/>
      <c r="EYM9" s="100"/>
      <c r="EYN9" s="100"/>
      <c r="EYO9" s="100"/>
      <c r="EYP9" s="100"/>
      <c r="EYQ9" s="100"/>
      <c r="EYR9" s="100"/>
      <c r="EYS9" s="100"/>
      <c r="EYT9" s="100"/>
      <c r="EYU9" s="100"/>
      <c r="EYV9" s="100"/>
      <c r="EYW9" s="100"/>
      <c r="EYX9" s="100"/>
      <c r="EYY9" s="100"/>
      <c r="EYZ9" s="100"/>
      <c r="EZA9" s="100"/>
      <c r="EZB9" s="100"/>
      <c r="EZC9" s="100"/>
      <c r="EZD9" s="100"/>
      <c r="EZE9" s="100"/>
      <c r="EZF9" s="100"/>
      <c r="EZG9" s="100"/>
      <c r="EZH9" s="100"/>
      <c r="EZI9" s="100"/>
      <c r="EZJ9" s="100"/>
      <c r="EZK9" s="100"/>
      <c r="EZL9" s="100"/>
      <c r="EZM9" s="100"/>
      <c r="EZN9" s="100"/>
      <c r="EZO9" s="100"/>
      <c r="EZP9" s="100"/>
      <c r="EZQ9" s="100"/>
      <c r="EZR9" s="100"/>
      <c r="EZS9" s="100"/>
      <c r="EZT9" s="100"/>
      <c r="EZU9" s="100"/>
      <c r="EZV9" s="100"/>
      <c r="EZW9" s="100"/>
      <c r="EZX9" s="100"/>
      <c r="EZY9" s="100"/>
      <c r="EZZ9" s="100"/>
      <c r="FAA9" s="100"/>
      <c r="FAB9" s="100"/>
      <c r="FAC9" s="100"/>
      <c r="FAD9" s="100"/>
      <c r="FAE9" s="100"/>
      <c r="FAF9" s="100"/>
      <c r="FAG9" s="100"/>
      <c r="FAH9" s="100"/>
      <c r="FAI9" s="100"/>
      <c r="FAJ9" s="100"/>
      <c r="FAK9" s="100"/>
      <c r="FAL9" s="100"/>
      <c r="FAM9" s="100"/>
      <c r="FAN9" s="100"/>
      <c r="FAO9" s="100"/>
      <c r="FAP9" s="100"/>
      <c r="FAQ9" s="100"/>
      <c r="FAR9" s="100"/>
      <c r="FAS9" s="100"/>
      <c r="FAT9" s="100"/>
      <c r="FAU9" s="100"/>
      <c r="FAV9" s="100"/>
      <c r="FAW9" s="100"/>
      <c r="FAX9" s="100"/>
      <c r="FAY9" s="100"/>
      <c r="FAZ9" s="100"/>
      <c r="FBA9" s="100"/>
      <c r="FBB9" s="100"/>
      <c r="FBC9" s="100"/>
      <c r="FBD9" s="100"/>
      <c r="FBE9" s="100"/>
      <c r="FBF9" s="100"/>
      <c r="FBG9" s="100"/>
      <c r="FBH9" s="100"/>
      <c r="FBI9" s="100"/>
      <c r="FBJ9" s="100"/>
      <c r="FBK9" s="100"/>
      <c r="FBL9" s="100"/>
      <c r="FBM9" s="100"/>
      <c r="FBN9" s="100"/>
      <c r="FBO9" s="100"/>
      <c r="FBP9" s="100"/>
      <c r="FBQ9" s="100"/>
      <c r="FBR9" s="100"/>
      <c r="FBS9" s="100"/>
      <c r="FBT9" s="100"/>
      <c r="FBU9" s="100"/>
      <c r="FBV9" s="100"/>
      <c r="FBW9" s="100"/>
      <c r="FBX9" s="100"/>
      <c r="FBY9" s="100"/>
      <c r="FBZ9" s="100"/>
      <c r="FCA9" s="100"/>
      <c r="FCB9" s="100"/>
      <c r="FCC9" s="100"/>
      <c r="FCD9" s="100"/>
      <c r="FCE9" s="100"/>
      <c r="FCF9" s="100"/>
      <c r="FCG9" s="100"/>
      <c r="FCH9" s="100"/>
      <c r="FCI9" s="100"/>
      <c r="FCJ9" s="100"/>
      <c r="FCK9" s="100"/>
      <c r="FCL9" s="100"/>
      <c r="FCM9" s="100"/>
      <c r="FCN9" s="100"/>
      <c r="FCO9" s="100"/>
      <c r="FCP9" s="100"/>
      <c r="FCQ9" s="100"/>
      <c r="FCR9" s="100"/>
      <c r="FCS9" s="100"/>
      <c r="FCT9" s="100"/>
      <c r="FCU9" s="100"/>
      <c r="FCV9" s="100"/>
      <c r="FCW9" s="100"/>
      <c r="FCX9" s="100"/>
      <c r="FCY9" s="100"/>
      <c r="FCZ9" s="100"/>
      <c r="FDA9" s="100"/>
      <c r="FDB9" s="100"/>
      <c r="FDC9" s="100"/>
      <c r="FDD9" s="100"/>
      <c r="FDE9" s="100"/>
      <c r="FDF9" s="100"/>
      <c r="FDG9" s="100"/>
      <c r="FDH9" s="100"/>
      <c r="FDI9" s="100"/>
      <c r="FDJ9" s="100"/>
      <c r="FDK9" s="100"/>
      <c r="FDL9" s="100"/>
      <c r="FDM9" s="100"/>
      <c r="FDN9" s="100"/>
      <c r="FDO9" s="100"/>
      <c r="FDP9" s="100"/>
      <c r="FDQ9" s="100"/>
      <c r="FDR9" s="100"/>
      <c r="FDS9" s="100"/>
      <c r="FDT9" s="100"/>
      <c r="FDU9" s="100"/>
      <c r="FDV9" s="100"/>
      <c r="FDW9" s="100"/>
      <c r="FDX9" s="100"/>
      <c r="FDY9" s="100"/>
      <c r="FDZ9" s="100"/>
      <c r="FEA9" s="100"/>
      <c r="FEB9" s="100"/>
      <c r="FEC9" s="100"/>
      <c r="FED9" s="100"/>
      <c r="FEE9" s="100"/>
      <c r="FEF9" s="100"/>
      <c r="FEG9" s="100"/>
      <c r="FEH9" s="100"/>
      <c r="FEI9" s="100"/>
      <c r="FEJ9" s="100"/>
      <c r="FEK9" s="100"/>
      <c r="FEL9" s="100"/>
      <c r="FEM9" s="100"/>
      <c r="FEN9" s="100"/>
      <c r="FEO9" s="100"/>
      <c r="FEP9" s="100"/>
      <c r="FEQ9" s="100"/>
      <c r="FER9" s="100"/>
      <c r="FES9" s="100"/>
      <c r="FET9" s="100"/>
      <c r="FEU9" s="100"/>
      <c r="FEV9" s="100"/>
      <c r="FEW9" s="100"/>
      <c r="FEX9" s="100"/>
      <c r="FEY9" s="100"/>
      <c r="FEZ9" s="100"/>
      <c r="FFA9" s="100"/>
      <c r="FFB9" s="100"/>
      <c r="FFC9" s="100"/>
      <c r="FFD9" s="100"/>
      <c r="FFE9" s="100"/>
      <c r="FFF9" s="100"/>
      <c r="FFG9" s="100"/>
      <c r="FFH9" s="100"/>
      <c r="FFI9" s="100"/>
      <c r="FFJ9" s="100"/>
      <c r="FFK9" s="100"/>
      <c r="FFL9" s="100"/>
      <c r="FFM9" s="100"/>
      <c r="FFN9" s="100"/>
      <c r="FFO9" s="100"/>
      <c r="FFP9" s="100"/>
      <c r="FFQ9" s="100"/>
      <c r="FFR9" s="100"/>
      <c r="FFS9" s="100"/>
      <c r="FFT9" s="100"/>
      <c r="FFU9" s="100"/>
      <c r="FFV9" s="100"/>
      <c r="FFW9" s="100"/>
      <c r="FFX9" s="100"/>
      <c r="FFY9" s="100"/>
      <c r="FFZ9" s="100"/>
      <c r="FGA9" s="100"/>
      <c r="FGB9" s="100"/>
      <c r="FGC9" s="100"/>
      <c r="FGD9" s="100"/>
      <c r="FGE9" s="100"/>
      <c r="FGF9" s="100"/>
      <c r="FGG9" s="100"/>
      <c r="FGH9" s="100"/>
      <c r="FGI9" s="100"/>
      <c r="FGJ9" s="100"/>
      <c r="FGK9" s="100"/>
      <c r="FGL9" s="100"/>
      <c r="FGM9" s="100"/>
      <c r="FGN9" s="100"/>
      <c r="FGO9" s="100"/>
      <c r="FGP9" s="100"/>
      <c r="FGQ9" s="100"/>
      <c r="FGR9" s="100"/>
      <c r="FGS9" s="100"/>
      <c r="FGT9" s="100"/>
      <c r="FGU9" s="100"/>
      <c r="FGV9" s="100"/>
      <c r="FGW9" s="100"/>
      <c r="FGX9" s="100"/>
      <c r="FGY9" s="100"/>
      <c r="FGZ9" s="100"/>
      <c r="FHA9" s="100"/>
      <c r="FHB9" s="100"/>
      <c r="FHC9" s="100"/>
      <c r="FHD9" s="100"/>
      <c r="FHE9" s="100"/>
      <c r="FHF9" s="100"/>
      <c r="FHG9" s="100"/>
      <c r="FHH9" s="100"/>
      <c r="FHI9" s="100"/>
      <c r="FHJ9" s="100"/>
      <c r="FHK9" s="100"/>
      <c r="FHL9" s="100"/>
      <c r="FHM9" s="100"/>
      <c r="FHN9" s="100"/>
      <c r="FHO9" s="100"/>
      <c r="FHP9" s="100"/>
      <c r="FHQ9" s="100"/>
      <c r="FHR9" s="100"/>
      <c r="FHS9" s="100"/>
      <c r="FHT9" s="100"/>
      <c r="FHU9" s="100"/>
      <c r="FHV9" s="100"/>
      <c r="FHW9" s="100"/>
      <c r="FHX9" s="100"/>
      <c r="FHY9" s="100"/>
      <c r="FHZ9" s="100"/>
      <c r="FIA9" s="100"/>
      <c r="FIB9" s="100"/>
      <c r="FIC9" s="100"/>
      <c r="FID9" s="100"/>
      <c r="FIE9" s="100"/>
      <c r="FIF9" s="100"/>
      <c r="FIG9" s="100"/>
      <c r="FIH9" s="100"/>
      <c r="FII9" s="100"/>
      <c r="FIJ9" s="100"/>
      <c r="FIK9" s="100"/>
      <c r="FIL9" s="100"/>
      <c r="FIM9" s="100"/>
      <c r="FIN9" s="100"/>
      <c r="FIO9" s="100"/>
      <c r="FIP9" s="100"/>
      <c r="FIQ9" s="100"/>
      <c r="FIR9" s="100"/>
      <c r="FIS9" s="100"/>
      <c r="FIT9" s="100"/>
      <c r="FIU9" s="100"/>
      <c r="FIV9" s="100"/>
      <c r="FIW9" s="100"/>
      <c r="FIX9" s="100"/>
      <c r="FIY9" s="100"/>
      <c r="FIZ9" s="100"/>
      <c r="FJA9" s="100"/>
      <c r="FJB9" s="100"/>
      <c r="FJC9" s="100"/>
      <c r="FJD9" s="100"/>
      <c r="FJE9" s="100"/>
      <c r="FJF9" s="100"/>
      <c r="FJG9" s="100"/>
      <c r="FJH9" s="100"/>
      <c r="FJI9" s="100"/>
      <c r="FJJ9" s="100"/>
      <c r="FJK9" s="100"/>
      <c r="FJL9" s="100"/>
      <c r="FJM9" s="100"/>
      <c r="FJN9" s="100"/>
      <c r="FJO9" s="100"/>
      <c r="FJP9" s="100"/>
      <c r="FJQ9" s="100"/>
      <c r="FJR9" s="100"/>
      <c r="FJS9" s="100"/>
      <c r="FJT9" s="100"/>
      <c r="FJU9" s="100"/>
      <c r="FJV9" s="100"/>
      <c r="FJW9" s="100"/>
      <c r="FJX9" s="100"/>
      <c r="FJY9" s="100"/>
      <c r="FJZ9" s="100"/>
      <c r="FKA9" s="100"/>
      <c r="FKB9" s="100"/>
      <c r="FKC9" s="100"/>
      <c r="FKD9" s="100"/>
      <c r="FKE9" s="100"/>
      <c r="FKF9" s="100"/>
      <c r="FKG9" s="100"/>
      <c r="FKH9" s="100"/>
      <c r="FKI9" s="100"/>
      <c r="FKJ9" s="100"/>
      <c r="FKK9" s="100"/>
      <c r="FKL9" s="100"/>
      <c r="FKM9" s="100"/>
      <c r="FKN9" s="100"/>
      <c r="FKO9" s="100"/>
      <c r="FKP9" s="100"/>
      <c r="FKQ9" s="100"/>
      <c r="FKR9" s="100"/>
      <c r="FKS9" s="100"/>
      <c r="FKT9" s="100"/>
      <c r="FKU9" s="100"/>
      <c r="FKV9" s="100"/>
      <c r="FKW9" s="100"/>
      <c r="FKX9" s="100"/>
      <c r="FKY9" s="100"/>
      <c r="FKZ9" s="100"/>
      <c r="FLA9" s="100"/>
      <c r="FLB9" s="100"/>
      <c r="FLC9" s="100"/>
      <c r="FLD9" s="100"/>
      <c r="FLE9" s="100"/>
      <c r="FLF9" s="100"/>
      <c r="FLG9" s="100"/>
      <c r="FLH9" s="100"/>
      <c r="FLI9" s="100"/>
      <c r="FLJ9" s="100"/>
      <c r="FLK9" s="100"/>
      <c r="FLL9" s="100"/>
      <c r="FLM9" s="100"/>
      <c r="FLN9" s="100"/>
      <c r="FLO9" s="100"/>
      <c r="FLP9" s="100"/>
      <c r="FLQ9" s="100"/>
      <c r="FLR9" s="100"/>
      <c r="FLS9" s="100"/>
      <c r="FLT9" s="100"/>
      <c r="FLU9" s="100"/>
      <c r="FLV9" s="100"/>
      <c r="FLW9" s="100"/>
      <c r="FLX9" s="100"/>
      <c r="FLY9" s="100"/>
      <c r="FLZ9" s="100"/>
      <c r="FMA9" s="100"/>
      <c r="FMB9" s="100"/>
      <c r="FMC9" s="100"/>
      <c r="FMD9" s="100"/>
      <c r="FME9" s="100"/>
      <c r="FMF9" s="100"/>
      <c r="FMG9" s="100"/>
      <c r="FMH9" s="100"/>
      <c r="FMI9" s="100"/>
      <c r="FMJ9" s="100"/>
      <c r="FMK9" s="100"/>
      <c r="FML9" s="100"/>
      <c r="FMM9" s="100"/>
      <c r="FMN9" s="100"/>
      <c r="FMO9" s="100"/>
      <c r="FMP9" s="100"/>
      <c r="FMQ9" s="100"/>
      <c r="FMR9" s="100"/>
      <c r="FMS9" s="100"/>
      <c r="FMT9" s="100"/>
      <c r="FMU9" s="100"/>
      <c r="FMV9" s="100"/>
      <c r="FMW9" s="100"/>
      <c r="FMX9" s="100"/>
      <c r="FMY9" s="100"/>
      <c r="FMZ9" s="100"/>
      <c r="FNA9" s="100"/>
      <c r="FNB9" s="100"/>
      <c r="FNC9" s="100"/>
      <c r="FND9" s="100"/>
      <c r="FNE9" s="100"/>
      <c r="FNF9" s="100"/>
      <c r="FNG9" s="100"/>
      <c r="FNH9" s="100"/>
      <c r="FNI9" s="100"/>
      <c r="FNJ9" s="100"/>
      <c r="FNK9" s="100"/>
      <c r="FNL9" s="100"/>
      <c r="FNM9" s="100"/>
      <c r="FNN9" s="100"/>
      <c r="FNO9" s="100"/>
      <c r="FNP9" s="100"/>
      <c r="FNQ9" s="100"/>
      <c r="FNR9" s="100"/>
      <c r="FNS9" s="100"/>
      <c r="FNT9" s="100"/>
      <c r="FNU9" s="100"/>
      <c r="FNV9" s="100"/>
      <c r="FNW9" s="100"/>
      <c r="FNX9" s="100"/>
      <c r="FNY9" s="100"/>
      <c r="FNZ9" s="100"/>
      <c r="FOA9" s="100"/>
      <c r="FOB9" s="100"/>
      <c r="FOC9" s="100"/>
      <c r="FOD9" s="100"/>
      <c r="FOE9" s="100"/>
      <c r="FOF9" s="100"/>
      <c r="FOG9" s="100"/>
      <c r="FOH9" s="100"/>
      <c r="FOI9" s="100"/>
      <c r="FOJ9" s="100"/>
      <c r="FOK9" s="100"/>
      <c r="FOL9" s="100"/>
      <c r="FOM9" s="100"/>
      <c r="FON9" s="100"/>
      <c r="FOO9" s="100"/>
      <c r="FOP9" s="100"/>
      <c r="FOQ9" s="100"/>
      <c r="FOR9" s="100"/>
      <c r="FOS9" s="100"/>
      <c r="FOT9" s="100"/>
      <c r="FOU9" s="100"/>
      <c r="FOV9" s="100"/>
      <c r="FOW9" s="100"/>
      <c r="FOX9" s="100"/>
      <c r="FOY9" s="100"/>
      <c r="FOZ9" s="100"/>
      <c r="FPA9" s="100"/>
      <c r="FPB9" s="100"/>
      <c r="FPC9" s="100"/>
      <c r="FPD9" s="100"/>
      <c r="FPE9" s="100"/>
      <c r="FPF9" s="100"/>
      <c r="FPG9" s="100"/>
      <c r="FPH9" s="100"/>
      <c r="FPI9" s="100"/>
      <c r="FPJ9" s="100"/>
      <c r="FPK9" s="100"/>
      <c r="FPL9" s="100"/>
      <c r="FPM9" s="100"/>
      <c r="FPN9" s="100"/>
      <c r="FPO9" s="100"/>
      <c r="FPP9" s="100"/>
      <c r="FPQ9" s="100"/>
      <c r="FPR9" s="100"/>
      <c r="FPS9" s="100"/>
      <c r="FPT9" s="100"/>
      <c r="FPU9" s="100"/>
      <c r="FPV9" s="100"/>
      <c r="FPW9" s="100"/>
      <c r="FPX9" s="100"/>
      <c r="FPY9" s="100"/>
      <c r="FPZ9" s="100"/>
      <c r="FQA9" s="100"/>
      <c r="FQB9" s="100"/>
      <c r="FQC9" s="100"/>
      <c r="FQD9" s="100"/>
      <c r="FQE9" s="100"/>
      <c r="FQF9" s="100"/>
      <c r="FQG9" s="100"/>
      <c r="FQH9" s="100"/>
      <c r="FQI9" s="100"/>
      <c r="FQJ9" s="100"/>
      <c r="FQK9" s="100"/>
      <c r="FQL9" s="100"/>
      <c r="FQM9" s="100"/>
      <c r="FQN9" s="100"/>
      <c r="FQO9" s="100"/>
      <c r="FQP9" s="100"/>
      <c r="FQQ9" s="100"/>
      <c r="FQR9" s="100"/>
      <c r="FQS9" s="100"/>
      <c r="FQT9" s="100"/>
      <c r="FQU9" s="100"/>
      <c r="FQV9" s="100"/>
      <c r="FQW9" s="100"/>
      <c r="FQX9" s="100"/>
      <c r="FQY9" s="100"/>
      <c r="FQZ9" s="100"/>
      <c r="FRA9" s="100"/>
      <c r="FRB9" s="100"/>
      <c r="FRC9" s="100"/>
      <c r="FRD9" s="100"/>
      <c r="FRE9" s="100"/>
      <c r="FRF9" s="100"/>
      <c r="FRG9" s="100"/>
      <c r="FRH9" s="100"/>
      <c r="FRI9" s="100"/>
      <c r="FRJ9" s="100"/>
      <c r="FRK9" s="100"/>
      <c r="FRL9" s="100"/>
      <c r="FRM9" s="100"/>
      <c r="FRN9" s="100"/>
      <c r="FRO9" s="100"/>
      <c r="FRP9" s="100"/>
      <c r="FRQ9" s="100"/>
      <c r="FRR9" s="100"/>
      <c r="FRS9" s="100"/>
      <c r="FRT9" s="100"/>
      <c r="FRU9" s="100"/>
      <c r="FRV9" s="100"/>
      <c r="FRW9" s="100"/>
      <c r="FRX9" s="100"/>
      <c r="FRY9" s="100"/>
      <c r="FRZ9" s="100"/>
      <c r="FSA9" s="100"/>
      <c r="FSB9" s="100"/>
      <c r="FSC9" s="100"/>
      <c r="FSD9" s="100"/>
      <c r="FSE9" s="100"/>
      <c r="FSF9" s="100"/>
      <c r="FSG9" s="100"/>
      <c r="FSH9" s="100"/>
      <c r="FSI9" s="100"/>
      <c r="FSJ9" s="100"/>
      <c r="FSK9" s="100"/>
      <c r="FSL9" s="100"/>
      <c r="FSM9" s="100"/>
      <c r="FSN9" s="100"/>
      <c r="FSO9" s="100"/>
      <c r="FSP9" s="100"/>
      <c r="FSQ9" s="100"/>
      <c r="FSR9" s="100"/>
      <c r="FSS9" s="100"/>
      <c r="FST9" s="100"/>
      <c r="FSU9" s="100"/>
      <c r="FSV9" s="100"/>
      <c r="FSW9" s="100"/>
      <c r="FSX9" s="100"/>
      <c r="FSY9" s="100"/>
      <c r="FSZ9" s="100"/>
      <c r="FTA9" s="100"/>
      <c r="FTB9" s="100"/>
      <c r="FTC9" s="100"/>
      <c r="FTD9" s="100"/>
      <c r="FTE9" s="100"/>
      <c r="FTF9" s="100"/>
      <c r="FTG9" s="100"/>
      <c r="FTH9" s="100"/>
      <c r="FTI9" s="100"/>
      <c r="FTJ9" s="100"/>
      <c r="FTK9" s="100"/>
      <c r="FTL9" s="100"/>
      <c r="FTM9" s="100"/>
      <c r="FTN9" s="100"/>
      <c r="FTO9" s="100"/>
      <c r="FTP9" s="100"/>
      <c r="FTQ9" s="100"/>
      <c r="FTR9" s="100"/>
      <c r="FTS9" s="100"/>
      <c r="FTT9" s="100"/>
      <c r="FTU9" s="100"/>
      <c r="FTV9" s="100"/>
      <c r="FTW9" s="100"/>
      <c r="FTX9" s="100"/>
      <c r="FTY9" s="100"/>
      <c r="FTZ9" s="100"/>
      <c r="FUA9" s="100"/>
      <c r="FUB9" s="100"/>
      <c r="FUC9" s="100"/>
      <c r="FUD9" s="100"/>
      <c r="FUE9" s="100"/>
      <c r="FUF9" s="100"/>
      <c r="FUG9" s="100"/>
      <c r="FUH9" s="100"/>
      <c r="FUI9" s="100"/>
      <c r="FUJ9" s="100"/>
      <c r="FUK9" s="100"/>
      <c r="FUL9" s="100"/>
      <c r="FUM9" s="100"/>
      <c r="FUN9" s="100"/>
      <c r="FUO9" s="100"/>
      <c r="FUP9" s="100"/>
      <c r="FUQ9" s="100"/>
      <c r="FUR9" s="100"/>
      <c r="FUS9" s="100"/>
      <c r="FUT9" s="100"/>
      <c r="FUU9" s="100"/>
      <c r="FUV9" s="100"/>
      <c r="FUW9" s="100"/>
      <c r="FUX9" s="100"/>
      <c r="FUY9" s="100"/>
      <c r="FUZ9" s="100"/>
      <c r="FVA9" s="100"/>
      <c r="FVB9" s="100"/>
      <c r="FVC9" s="100"/>
      <c r="FVD9" s="100"/>
      <c r="FVE9" s="100"/>
      <c r="FVF9" s="100"/>
      <c r="FVG9" s="100"/>
      <c r="FVH9" s="100"/>
      <c r="FVI9" s="100"/>
      <c r="FVJ9" s="100"/>
      <c r="FVK9" s="100"/>
      <c r="FVL9" s="100"/>
      <c r="FVM9" s="100"/>
      <c r="FVN9" s="100"/>
      <c r="FVO9" s="100"/>
      <c r="FVP9" s="100"/>
      <c r="FVQ9" s="100"/>
      <c r="FVR9" s="100"/>
      <c r="FVS9" s="100"/>
      <c r="FVT9" s="100"/>
      <c r="FVU9" s="100"/>
      <c r="FVV9" s="100"/>
      <c r="FVW9" s="100"/>
      <c r="FVX9" s="100"/>
      <c r="FVY9" s="100"/>
      <c r="FVZ9" s="100"/>
      <c r="FWA9" s="100"/>
      <c r="FWB9" s="100"/>
      <c r="FWC9" s="100"/>
      <c r="FWD9" s="100"/>
      <c r="FWE9" s="100"/>
      <c r="FWF9" s="100"/>
      <c r="FWG9" s="100"/>
      <c r="FWH9" s="100"/>
      <c r="FWI9" s="100"/>
      <c r="FWJ9" s="100"/>
      <c r="FWK9" s="100"/>
      <c r="FWL9" s="100"/>
      <c r="FWM9" s="100"/>
      <c r="FWN9" s="100"/>
      <c r="FWO9" s="100"/>
      <c r="FWP9" s="100"/>
      <c r="FWQ9" s="100"/>
      <c r="FWR9" s="100"/>
      <c r="FWS9" s="100"/>
      <c r="FWT9" s="100"/>
      <c r="FWU9" s="100"/>
      <c r="FWV9" s="100"/>
      <c r="FWW9" s="100"/>
      <c r="FWX9" s="100"/>
      <c r="FWY9" s="100"/>
      <c r="FWZ9" s="100"/>
      <c r="FXA9" s="100"/>
      <c r="FXB9" s="100"/>
      <c r="FXC9" s="100"/>
      <c r="FXD9" s="100"/>
      <c r="FXE9" s="100"/>
      <c r="FXF9" s="100"/>
      <c r="FXG9" s="100"/>
      <c r="FXH9" s="100"/>
      <c r="FXI9" s="100"/>
      <c r="FXJ9" s="100"/>
      <c r="FXK9" s="100"/>
      <c r="FXL9" s="100"/>
      <c r="FXM9" s="100"/>
      <c r="FXN9" s="100"/>
      <c r="FXO9" s="100"/>
      <c r="FXP9" s="100"/>
      <c r="FXQ9" s="100"/>
      <c r="FXR9" s="100"/>
      <c r="FXS9" s="100"/>
      <c r="FXT9" s="100"/>
      <c r="FXU9" s="100"/>
      <c r="FXV9" s="100"/>
      <c r="FXW9" s="100"/>
      <c r="FXX9" s="100"/>
      <c r="FXY9" s="100"/>
      <c r="FXZ9" s="100"/>
      <c r="FYA9" s="100"/>
      <c r="FYB9" s="100"/>
      <c r="FYC9" s="100"/>
      <c r="FYD9" s="100"/>
      <c r="FYE9" s="100"/>
      <c r="FYF9" s="100"/>
      <c r="FYG9" s="100"/>
      <c r="FYH9" s="100"/>
      <c r="FYI9" s="100"/>
      <c r="FYJ9" s="100"/>
      <c r="FYK9" s="100"/>
      <c r="FYL9" s="100"/>
      <c r="FYM9" s="100"/>
      <c r="FYN9" s="100"/>
      <c r="FYO9" s="100"/>
      <c r="FYP9" s="100"/>
      <c r="FYQ9" s="100"/>
      <c r="FYR9" s="100"/>
      <c r="FYS9" s="100"/>
      <c r="FYT9" s="100"/>
      <c r="FYU9" s="100"/>
      <c r="FYV9" s="100"/>
      <c r="FYW9" s="100"/>
      <c r="FYX9" s="100"/>
      <c r="FYY9" s="100"/>
      <c r="FYZ9" s="100"/>
      <c r="FZA9" s="100"/>
      <c r="FZB9" s="100"/>
      <c r="FZC9" s="100"/>
      <c r="FZD9" s="100"/>
      <c r="FZE9" s="100"/>
      <c r="FZF9" s="100"/>
      <c r="FZG9" s="100"/>
      <c r="FZH9" s="100"/>
      <c r="FZI9" s="100"/>
      <c r="FZJ9" s="100"/>
      <c r="FZK9" s="100"/>
      <c r="FZL9" s="100"/>
      <c r="FZM9" s="100"/>
      <c r="FZN9" s="100"/>
      <c r="FZO9" s="100"/>
      <c r="FZP9" s="100"/>
      <c r="FZQ9" s="100"/>
      <c r="FZR9" s="100"/>
      <c r="FZS9" s="100"/>
      <c r="FZT9" s="100"/>
      <c r="FZU9" s="100"/>
      <c r="FZV9" s="100"/>
      <c r="FZW9" s="100"/>
      <c r="FZX9" s="100"/>
      <c r="FZY9" s="100"/>
      <c r="FZZ9" s="100"/>
      <c r="GAA9" s="100"/>
      <c r="GAB9" s="100"/>
      <c r="GAC9" s="100"/>
      <c r="GAD9" s="100"/>
      <c r="GAE9" s="100"/>
      <c r="GAF9" s="100"/>
      <c r="GAG9" s="100"/>
      <c r="GAH9" s="100"/>
      <c r="GAI9" s="100"/>
      <c r="GAJ9" s="100"/>
      <c r="GAK9" s="100"/>
      <c r="GAL9" s="100"/>
      <c r="GAM9" s="100"/>
      <c r="GAN9" s="100"/>
      <c r="GAO9" s="100"/>
      <c r="GAP9" s="100"/>
      <c r="GAQ9" s="100"/>
      <c r="GAR9" s="100"/>
      <c r="GAS9" s="100"/>
      <c r="GAT9" s="100"/>
      <c r="GAU9" s="100"/>
      <c r="GAV9" s="100"/>
      <c r="GAW9" s="100"/>
      <c r="GAX9" s="100"/>
      <c r="GAY9" s="100"/>
      <c r="GAZ9" s="100"/>
      <c r="GBA9" s="100"/>
      <c r="GBB9" s="100"/>
      <c r="GBC9" s="100"/>
      <c r="GBD9" s="100"/>
      <c r="GBE9" s="100"/>
      <c r="GBF9" s="100"/>
      <c r="GBG9" s="100"/>
      <c r="GBH9" s="100"/>
      <c r="GBI9" s="100"/>
      <c r="GBJ9" s="100"/>
      <c r="GBK9" s="100"/>
      <c r="GBL9" s="100"/>
      <c r="GBM9" s="100"/>
      <c r="GBN9" s="100"/>
      <c r="GBO9" s="100"/>
      <c r="GBP9" s="100"/>
      <c r="GBQ9" s="100"/>
      <c r="GBR9" s="100"/>
      <c r="GBS9" s="100"/>
      <c r="GBT9" s="100"/>
      <c r="GBU9" s="100"/>
      <c r="GBV9" s="100"/>
      <c r="GBW9" s="100"/>
      <c r="GBX9" s="100"/>
      <c r="GBY9" s="100"/>
      <c r="GBZ9" s="100"/>
      <c r="GCA9" s="100"/>
      <c r="GCB9" s="100"/>
      <c r="GCC9" s="100"/>
      <c r="GCD9" s="100"/>
      <c r="GCE9" s="100"/>
      <c r="GCF9" s="100"/>
      <c r="GCG9" s="100"/>
      <c r="GCH9" s="100"/>
      <c r="GCI9" s="100"/>
      <c r="GCJ9" s="100"/>
      <c r="GCK9" s="100"/>
      <c r="GCL9" s="100"/>
      <c r="GCM9" s="100"/>
      <c r="GCN9" s="100"/>
      <c r="GCO9" s="100"/>
      <c r="GCP9" s="100"/>
      <c r="GCQ9" s="100"/>
      <c r="GCR9" s="100"/>
      <c r="GCS9" s="100"/>
      <c r="GCT9" s="100"/>
      <c r="GCU9" s="100"/>
      <c r="GCV9" s="100"/>
      <c r="GCW9" s="100"/>
      <c r="GCX9" s="100"/>
      <c r="GCY9" s="100"/>
      <c r="GCZ9" s="100"/>
      <c r="GDA9" s="100"/>
      <c r="GDB9" s="100"/>
      <c r="GDC9" s="100"/>
      <c r="GDD9" s="100"/>
      <c r="GDE9" s="100"/>
      <c r="GDF9" s="100"/>
      <c r="GDG9" s="100"/>
      <c r="GDH9" s="100"/>
      <c r="GDI9" s="100"/>
      <c r="GDJ9" s="100"/>
      <c r="GDK9" s="100"/>
      <c r="GDL9" s="100"/>
      <c r="GDM9" s="100"/>
      <c r="GDN9" s="100"/>
      <c r="GDO9" s="100"/>
      <c r="GDP9" s="100"/>
      <c r="GDQ9" s="100"/>
      <c r="GDR9" s="100"/>
      <c r="GDS9" s="100"/>
      <c r="GDT9" s="100"/>
      <c r="GDU9" s="100"/>
      <c r="GDV9" s="100"/>
      <c r="GDW9" s="100"/>
      <c r="GDX9" s="100"/>
      <c r="GDY9" s="100"/>
      <c r="GDZ9" s="100"/>
      <c r="GEA9" s="100"/>
      <c r="GEB9" s="100"/>
      <c r="GEC9" s="100"/>
      <c r="GED9" s="100"/>
      <c r="GEE9" s="100"/>
      <c r="GEF9" s="100"/>
      <c r="GEG9" s="100"/>
      <c r="GEH9" s="100"/>
      <c r="GEI9" s="100"/>
      <c r="GEJ9" s="100"/>
      <c r="GEK9" s="100"/>
      <c r="GEL9" s="100"/>
      <c r="GEM9" s="100"/>
      <c r="GEN9" s="100"/>
      <c r="GEO9" s="100"/>
      <c r="GEP9" s="100"/>
      <c r="GEQ9" s="100"/>
      <c r="GER9" s="100"/>
      <c r="GES9" s="100"/>
      <c r="GET9" s="100"/>
      <c r="GEU9" s="100"/>
      <c r="GEV9" s="100"/>
      <c r="GEW9" s="100"/>
      <c r="GEX9" s="100"/>
      <c r="GEY9" s="100"/>
      <c r="GEZ9" s="100"/>
      <c r="GFA9" s="100"/>
      <c r="GFB9" s="100"/>
      <c r="GFC9" s="100"/>
      <c r="GFD9" s="100"/>
      <c r="GFE9" s="100"/>
      <c r="GFF9" s="100"/>
      <c r="GFG9" s="100"/>
      <c r="GFH9" s="100"/>
      <c r="GFI9" s="100"/>
      <c r="GFJ9" s="100"/>
      <c r="GFK9" s="100"/>
      <c r="GFL9" s="100"/>
      <c r="GFM9" s="100"/>
      <c r="GFN9" s="100"/>
      <c r="GFO9" s="100"/>
      <c r="GFP9" s="100"/>
      <c r="GFQ9" s="100"/>
      <c r="GFR9" s="100"/>
      <c r="GFS9" s="100"/>
      <c r="GFT9" s="100"/>
      <c r="GFU9" s="100"/>
      <c r="GFV9" s="100"/>
      <c r="GFW9" s="100"/>
      <c r="GFX9" s="100"/>
      <c r="GFY9" s="100"/>
      <c r="GFZ9" s="100"/>
      <c r="GGA9" s="100"/>
      <c r="GGB9" s="100"/>
      <c r="GGC9" s="100"/>
      <c r="GGD9" s="100"/>
      <c r="GGE9" s="100"/>
      <c r="GGF9" s="100"/>
      <c r="GGG9" s="100"/>
      <c r="GGH9" s="100"/>
      <c r="GGI9" s="100"/>
      <c r="GGJ9" s="100"/>
      <c r="GGK9" s="100"/>
      <c r="GGL9" s="100"/>
      <c r="GGM9" s="100"/>
      <c r="GGN9" s="100"/>
      <c r="GGO9" s="100"/>
      <c r="GGP9" s="100"/>
      <c r="GGQ9" s="100"/>
      <c r="GGR9" s="100"/>
      <c r="GGS9" s="100"/>
      <c r="GGT9" s="100"/>
      <c r="GGU9" s="100"/>
      <c r="GGV9" s="100"/>
      <c r="GGW9" s="100"/>
      <c r="GGX9" s="100"/>
      <c r="GGY9" s="100"/>
      <c r="GGZ9" s="100"/>
      <c r="GHA9" s="100"/>
      <c r="GHB9" s="100"/>
      <c r="GHC9" s="100"/>
      <c r="GHD9" s="100"/>
      <c r="GHE9" s="100"/>
      <c r="GHF9" s="100"/>
      <c r="GHG9" s="100"/>
      <c r="GHH9" s="100"/>
      <c r="GHI9" s="100"/>
      <c r="GHJ9" s="100"/>
      <c r="GHK9" s="100"/>
      <c r="GHL9" s="100"/>
      <c r="GHM9" s="100"/>
      <c r="GHN9" s="100"/>
      <c r="GHO9" s="100"/>
      <c r="GHP9" s="100"/>
      <c r="GHQ9" s="100"/>
      <c r="GHR9" s="100"/>
      <c r="GHS9" s="100"/>
      <c r="GHT9" s="100"/>
      <c r="GHU9" s="100"/>
      <c r="GHV9" s="100"/>
      <c r="GHW9" s="100"/>
      <c r="GHX9" s="100"/>
      <c r="GHY9" s="100"/>
      <c r="GHZ9" s="100"/>
      <c r="GIA9" s="100"/>
      <c r="GIB9" s="100"/>
      <c r="GIC9" s="100"/>
      <c r="GID9" s="100"/>
      <c r="GIE9" s="100"/>
      <c r="GIF9" s="100"/>
      <c r="GIG9" s="100"/>
      <c r="GIH9" s="100"/>
      <c r="GII9" s="100"/>
      <c r="GIJ9" s="100"/>
      <c r="GIK9" s="100"/>
      <c r="GIL9" s="100"/>
      <c r="GIM9" s="100"/>
      <c r="GIN9" s="100"/>
      <c r="GIO9" s="100"/>
      <c r="GIP9" s="100"/>
      <c r="GIQ9" s="100"/>
      <c r="GIR9" s="100"/>
      <c r="GIS9" s="100"/>
      <c r="GIT9" s="100"/>
      <c r="GIU9" s="100"/>
      <c r="GIV9" s="100"/>
      <c r="GIW9" s="100"/>
      <c r="GIX9" s="100"/>
      <c r="GIY9" s="100"/>
      <c r="GIZ9" s="100"/>
      <c r="GJA9" s="100"/>
      <c r="GJB9" s="100"/>
      <c r="GJC9" s="100"/>
      <c r="GJD9" s="100"/>
      <c r="GJE9" s="100"/>
      <c r="GJF9" s="100"/>
      <c r="GJG9" s="100"/>
      <c r="GJH9" s="100"/>
      <c r="GJI9" s="100"/>
      <c r="GJJ9" s="100"/>
      <c r="GJK9" s="100"/>
      <c r="GJL9" s="100"/>
      <c r="GJM9" s="100"/>
      <c r="GJN9" s="100"/>
      <c r="GJO9" s="100"/>
      <c r="GJP9" s="100"/>
      <c r="GJQ9" s="100"/>
      <c r="GJR9" s="100"/>
      <c r="GJS9" s="100"/>
      <c r="GJT9" s="100"/>
      <c r="GJU9" s="100"/>
      <c r="GJV9" s="100"/>
      <c r="GJW9" s="100"/>
      <c r="GJX9" s="100"/>
      <c r="GJY9" s="100"/>
      <c r="GJZ9" s="100"/>
      <c r="GKA9" s="100"/>
      <c r="GKB9" s="100"/>
      <c r="GKC9" s="100"/>
      <c r="GKD9" s="100"/>
      <c r="GKE9" s="100"/>
      <c r="GKF9" s="100"/>
      <c r="GKG9" s="100"/>
      <c r="GKH9" s="100"/>
      <c r="GKI9" s="100"/>
      <c r="GKJ9" s="100"/>
      <c r="GKK9" s="100"/>
      <c r="GKL9" s="100"/>
      <c r="GKM9" s="100"/>
      <c r="GKN9" s="100"/>
      <c r="GKO9" s="100"/>
      <c r="GKP9" s="100"/>
      <c r="GKQ9" s="100"/>
      <c r="GKR9" s="100"/>
      <c r="GKS9" s="100"/>
      <c r="GKT9" s="100"/>
      <c r="GKU9" s="100"/>
      <c r="GKV9" s="100"/>
      <c r="GKW9" s="100"/>
      <c r="GKX9" s="100"/>
      <c r="GKY9" s="100"/>
      <c r="GKZ9" s="100"/>
      <c r="GLA9" s="100"/>
      <c r="GLB9" s="100"/>
      <c r="GLC9" s="100"/>
      <c r="GLD9" s="100"/>
      <c r="GLE9" s="100"/>
      <c r="GLF9" s="100"/>
      <c r="GLG9" s="100"/>
      <c r="GLH9" s="100"/>
      <c r="GLI9" s="100"/>
      <c r="GLJ9" s="100"/>
      <c r="GLK9" s="100"/>
      <c r="GLL9" s="100"/>
      <c r="GLM9" s="100"/>
      <c r="GLN9" s="100"/>
      <c r="GLO9" s="100"/>
      <c r="GLP9" s="100"/>
      <c r="GLQ9" s="100"/>
      <c r="GLR9" s="100"/>
      <c r="GLS9" s="100"/>
      <c r="GLT9" s="100"/>
      <c r="GLU9" s="100"/>
      <c r="GLV9" s="100"/>
      <c r="GLW9" s="100"/>
      <c r="GLX9" s="100"/>
      <c r="GLY9" s="100"/>
      <c r="GLZ9" s="100"/>
      <c r="GMA9" s="100"/>
      <c r="GMB9" s="100"/>
      <c r="GMC9" s="100"/>
      <c r="GMD9" s="100"/>
      <c r="GME9" s="100"/>
      <c r="GMF9" s="100"/>
      <c r="GMG9" s="100"/>
      <c r="GMH9" s="100"/>
      <c r="GMI9" s="100"/>
      <c r="GMJ9" s="100"/>
      <c r="GMK9" s="100"/>
      <c r="GML9" s="100"/>
      <c r="GMM9" s="100"/>
      <c r="GMN9" s="100"/>
      <c r="GMO9" s="100"/>
      <c r="GMP9" s="100"/>
      <c r="GMQ9" s="100"/>
      <c r="GMR9" s="100"/>
      <c r="GMS9" s="100"/>
      <c r="GMT9" s="100"/>
      <c r="GMU9" s="100"/>
      <c r="GMV9" s="100"/>
      <c r="GMW9" s="100"/>
      <c r="GMX9" s="100"/>
      <c r="GMY9" s="100"/>
      <c r="GMZ9" s="100"/>
      <c r="GNA9" s="100"/>
      <c r="GNB9" s="100"/>
      <c r="GNC9" s="100"/>
      <c r="GND9" s="100"/>
      <c r="GNE9" s="100"/>
      <c r="GNF9" s="100"/>
      <c r="GNG9" s="100"/>
      <c r="GNH9" s="100"/>
      <c r="GNI9" s="100"/>
      <c r="GNJ9" s="100"/>
      <c r="GNK9" s="100"/>
      <c r="GNL9" s="100"/>
      <c r="GNM9" s="100"/>
      <c r="GNN9" s="100"/>
      <c r="GNO9" s="100"/>
      <c r="GNP9" s="100"/>
      <c r="GNQ9" s="100"/>
      <c r="GNR9" s="100"/>
      <c r="GNS9" s="100"/>
      <c r="GNT9" s="100"/>
      <c r="GNU9" s="100"/>
      <c r="GNV9" s="100"/>
      <c r="GNW9" s="100"/>
      <c r="GNX9" s="100"/>
      <c r="GNY9" s="100"/>
      <c r="GNZ9" s="100"/>
      <c r="GOA9" s="100"/>
      <c r="GOB9" s="100"/>
      <c r="GOC9" s="100"/>
      <c r="GOD9" s="100"/>
      <c r="GOE9" s="100"/>
      <c r="GOF9" s="100"/>
      <c r="GOG9" s="100"/>
      <c r="GOH9" s="100"/>
      <c r="GOI9" s="100"/>
      <c r="GOJ9" s="100"/>
      <c r="GOK9" s="100"/>
      <c r="GOL9" s="100"/>
      <c r="GOM9" s="100"/>
      <c r="GON9" s="100"/>
      <c r="GOO9" s="100"/>
      <c r="GOP9" s="100"/>
      <c r="GOQ9" s="100"/>
      <c r="GOR9" s="100"/>
      <c r="GOS9" s="100"/>
      <c r="GOT9" s="100"/>
      <c r="GOU9" s="100"/>
      <c r="GOV9" s="100"/>
      <c r="GOW9" s="100"/>
      <c r="GOX9" s="100"/>
      <c r="GOY9" s="100"/>
      <c r="GOZ9" s="100"/>
      <c r="GPA9" s="100"/>
      <c r="GPB9" s="100"/>
      <c r="GPC9" s="100"/>
      <c r="GPD9" s="100"/>
      <c r="GPE9" s="100"/>
      <c r="GPF9" s="100"/>
      <c r="GPG9" s="100"/>
      <c r="GPH9" s="100"/>
      <c r="GPI9" s="100"/>
      <c r="GPJ9" s="100"/>
      <c r="GPK9" s="100"/>
      <c r="GPL9" s="100"/>
      <c r="GPM9" s="100"/>
      <c r="GPN9" s="100"/>
      <c r="GPO9" s="100"/>
      <c r="GPP9" s="100"/>
      <c r="GPQ9" s="100"/>
      <c r="GPR9" s="100"/>
      <c r="GPS9" s="100"/>
      <c r="GPT9" s="100"/>
      <c r="GPU9" s="100"/>
      <c r="GPV9" s="100"/>
      <c r="GPW9" s="100"/>
      <c r="GPX9" s="100"/>
      <c r="GPY9" s="100"/>
      <c r="GPZ9" s="100"/>
      <c r="GQA9" s="100"/>
      <c r="GQB9" s="100"/>
      <c r="GQC9" s="100"/>
      <c r="GQD9" s="100"/>
      <c r="GQE9" s="100"/>
      <c r="GQF9" s="100"/>
      <c r="GQG9" s="100"/>
      <c r="GQH9" s="100"/>
      <c r="GQI9" s="100"/>
      <c r="GQJ9" s="100"/>
      <c r="GQK9" s="100"/>
      <c r="GQL9" s="100"/>
      <c r="GQM9" s="100"/>
      <c r="GQN9" s="100"/>
      <c r="GQO9" s="100"/>
      <c r="GQP9" s="100"/>
      <c r="GQQ9" s="100"/>
      <c r="GQR9" s="100"/>
      <c r="GQS9" s="100"/>
      <c r="GQT9" s="100"/>
      <c r="GQU9" s="100"/>
      <c r="GQV9" s="100"/>
      <c r="GQW9" s="100"/>
      <c r="GQX9" s="100"/>
      <c r="GQY9" s="100"/>
      <c r="GQZ9" s="100"/>
      <c r="GRA9" s="100"/>
      <c r="GRB9" s="100"/>
      <c r="GRC9" s="100"/>
      <c r="GRD9" s="100"/>
      <c r="GRE9" s="100"/>
      <c r="GRF9" s="100"/>
      <c r="GRG9" s="100"/>
      <c r="GRH9" s="100"/>
      <c r="GRI9" s="100"/>
      <c r="GRJ9" s="100"/>
      <c r="GRK9" s="100"/>
      <c r="GRL9" s="100"/>
      <c r="GRM9" s="100"/>
      <c r="GRN9" s="100"/>
      <c r="GRO9" s="100"/>
      <c r="GRP9" s="100"/>
      <c r="GRQ9" s="100"/>
      <c r="GRR9" s="100"/>
      <c r="GRS9" s="100"/>
      <c r="GRT9" s="100"/>
      <c r="GRU9" s="100"/>
      <c r="GRV9" s="100"/>
      <c r="GRW9" s="100"/>
      <c r="GRX9" s="100"/>
      <c r="GRY9" s="100"/>
      <c r="GRZ9" s="100"/>
      <c r="GSA9" s="100"/>
      <c r="GSB9" s="100"/>
      <c r="GSC9" s="100"/>
      <c r="GSD9" s="100"/>
      <c r="GSE9" s="100"/>
      <c r="GSF9" s="100"/>
      <c r="GSG9" s="100"/>
      <c r="GSH9" s="100"/>
      <c r="GSI9" s="100"/>
      <c r="GSJ9" s="100"/>
      <c r="GSK9" s="100"/>
      <c r="GSL9" s="100"/>
      <c r="GSM9" s="100"/>
      <c r="GSN9" s="100"/>
      <c r="GSO9" s="100"/>
      <c r="GSP9" s="100"/>
      <c r="GSQ9" s="100"/>
      <c r="GSR9" s="100"/>
      <c r="GSS9" s="100"/>
      <c r="GST9" s="100"/>
      <c r="GSU9" s="100"/>
      <c r="GSV9" s="100"/>
      <c r="GSW9" s="100"/>
      <c r="GSX9" s="100"/>
      <c r="GSY9" s="100"/>
      <c r="GSZ9" s="100"/>
      <c r="GTA9" s="100"/>
      <c r="GTB9" s="100"/>
      <c r="GTC9" s="100"/>
      <c r="GTD9" s="100"/>
      <c r="GTE9" s="100"/>
      <c r="GTF9" s="100"/>
      <c r="GTG9" s="100"/>
      <c r="GTH9" s="100"/>
      <c r="GTI9" s="100"/>
      <c r="GTJ9" s="100"/>
      <c r="GTK9" s="100"/>
      <c r="GTL9" s="100"/>
      <c r="GTM9" s="100"/>
      <c r="GTN9" s="100"/>
      <c r="GTO9" s="100"/>
      <c r="GTP9" s="100"/>
      <c r="GTQ9" s="100"/>
      <c r="GTR9" s="100"/>
      <c r="GTS9" s="100"/>
      <c r="GTT9" s="100"/>
      <c r="GTU9" s="100"/>
      <c r="GTV9" s="100"/>
      <c r="GTW9" s="100"/>
      <c r="GTX9" s="100"/>
      <c r="GTY9" s="100"/>
      <c r="GTZ9" s="100"/>
      <c r="GUA9" s="100"/>
      <c r="GUB9" s="100"/>
      <c r="GUC9" s="100"/>
      <c r="GUD9" s="100"/>
      <c r="GUE9" s="100"/>
      <c r="GUF9" s="100"/>
      <c r="GUG9" s="100"/>
      <c r="GUH9" s="100"/>
      <c r="GUI9" s="100"/>
      <c r="GUJ9" s="100"/>
      <c r="GUK9" s="100"/>
      <c r="GUL9" s="100"/>
      <c r="GUM9" s="100"/>
      <c r="GUN9" s="100"/>
      <c r="GUO9" s="100"/>
      <c r="GUP9" s="100"/>
      <c r="GUQ9" s="100"/>
      <c r="GUR9" s="100"/>
      <c r="GUS9" s="100"/>
      <c r="GUT9" s="100"/>
      <c r="GUU9" s="100"/>
      <c r="GUV9" s="100"/>
      <c r="GUW9" s="100"/>
      <c r="GUX9" s="100"/>
      <c r="GUY9" s="100"/>
      <c r="GUZ9" s="100"/>
      <c r="GVA9" s="100"/>
      <c r="GVB9" s="100"/>
      <c r="GVC9" s="100"/>
      <c r="GVD9" s="100"/>
      <c r="GVE9" s="100"/>
      <c r="GVF9" s="100"/>
      <c r="GVG9" s="100"/>
      <c r="GVH9" s="100"/>
      <c r="GVI9" s="100"/>
      <c r="GVJ9" s="100"/>
      <c r="GVK9" s="100"/>
      <c r="GVL9" s="100"/>
      <c r="GVM9" s="100"/>
      <c r="GVN9" s="100"/>
      <c r="GVO9" s="100"/>
      <c r="GVP9" s="100"/>
      <c r="GVQ9" s="100"/>
      <c r="GVR9" s="100"/>
      <c r="GVS9" s="100"/>
      <c r="GVT9" s="100"/>
      <c r="GVU9" s="100"/>
      <c r="GVV9" s="100"/>
      <c r="GVW9" s="100"/>
      <c r="GVX9" s="100"/>
      <c r="GVY9" s="100"/>
      <c r="GVZ9" s="100"/>
      <c r="GWA9" s="100"/>
      <c r="GWB9" s="100"/>
      <c r="GWC9" s="100"/>
      <c r="GWD9" s="100"/>
      <c r="GWE9" s="100"/>
      <c r="GWF9" s="100"/>
      <c r="GWG9" s="100"/>
      <c r="GWH9" s="100"/>
      <c r="GWI9" s="100"/>
      <c r="GWJ9" s="100"/>
      <c r="GWK9" s="100"/>
      <c r="GWL9" s="100"/>
      <c r="GWM9" s="100"/>
      <c r="GWN9" s="100"/>
      <c r="GWO9" s="100"/>
      <c r="GWP9" s="100"/>
      <c r="GWQ9" s="100"/>
      <c r="GWR9" s="100"/>
      <c r="GWS9" s="100"/>
      <c r="GWT9" s="100"/>
      <c r="GWU9" s="100"/>
      <c r="GWV9" s="100"/>
      <c r="GWW9" s="100"/>
      <c r="GWX9" s="100"/>
      <c r="GWY9" s="100"/>
      <c r="GWZ9" s="100"/>
      <c r="GXA9" s="100"/>
      <c r="GXB9" s="100"/>
      <c r="GXC9" s="100"/>
      <c r="GXD9" s="100"/>
      <c r="GXE9" s="100"/>
      <c r="GXF9" s="100"/>
      <c r="GXG9" s="100"/>
      <c r="GXH9" s="100"/>
      <c r="GXI9" s="100"/>
      <c r="GXJ9" s="100"/>
      <c r="GXK9" s="100"/>
      <c r="GXL9" s="100"/>
      <c r="GXM9" s="100"/>
      <c r="GXN9" s="100"/>
      <c r="GXO9" s="100"/>
      <c r="GXP9" s="100"/>
      <c r="GXQ9" s="100"/>
      <c r="GXR9" s="100"/>
      <c r="GXS9" s="100"/>
      <c r="GXT9" s="100"/>
      <c r="GXU9" s="100"/>
      <c r="GXV9" s="100"/>
      <c r="GXW9" s="100"/>
      <c r="GXX9" s="100"/>
      <c r="GXY9" s="100"/>
      <c r="GXZ9" s="100"/>
      <c r="GYA9" s="100"/>
      <c r="GYB9" s="100"/>
      <c r="GYC9" s="100"/>
      <c r="GYD9" s="100"/>
      <c r="GYE9" s="100"/>
      <c r="GYF9" s="100"/>
      <c r="GYG9" s="100"/>
      <c r="GYH9" s="100"/>
      <c r="GYI9" s="100"/>
      <c r="GYJ9" s="100"/>
      <c r="GYK9" s="100"/>
      <c r="GYL9" s="100"/>
      <c r="GYM9" s="100"/>
      <c r="GYN9" s="100"/>
      <c r="GYO9" s="100"/>
      <c r="GYP9" s="100"/>
      <c r="GYQ9" s="100"/>
      <c r="GYR9" s="100"/>
      <c r="GYS9" s="100"/>
      <c r="GYT9" s="100"/>
      <c r="GYU9" s="100"/>
      <c r="GYV9" s="100"/>
      <c r="GYW9" s="100"/>
      <c r="GYX9" s="100"/>
      <c r="GYY9" s="100"/>
      <c r="GYZ9" s="100"/>
      <c r="GZA9" s="100"/>
      <c r="GZB9" s="100"/>
      <c r="GZC9" s="100"/>
      <c r="GZD9" s="100"/>
      <c r="GZE9" s="100"/>
      <c r="GZF9" s="100"/>
      <c r="GZG9" s="100"/>
      <c r="GZH9" s="100"/>
      <c r="GZI9" s="100"/>
      <c r="GZJ9" s="100"/>
      <c r="GZK9" s="100"/>
      <c r="GZL9" s="100"/>
      <c r="GZM9" s="100"/>
      <c r="GZN9" s="100"/>
      <c r="GZO9" s="100"/>
      <c r="GZP9" s="100"/>
      <c r="GZQ9" s="100"/>
      <c r="GZR9" s="100"/>
      <c r="GZS9" s="100"/>
      <c r="GZT9" s="100"/>
      <c r="GZU9" s="100"/>
      <c r="GZV9" s="100"/>
      <c r="GZW9" s="100"/>
      <c r="GZX9" s="100"/>
      <c r="GZY9" s="100"/>
      <c r="GZZ9" s="100"/>
      <c r="HAA9" s="100"/>
      <c r="HAB9" s="100"/>
      <c r="HAC9" s="100"/>
      <c r="HAD9" s="100"/>
      <c r="HAE9" s="100"/>
      <c r="HAF9" s="100"/>
      <c r="HAG9" s="100"/>
      <c r="HAH9" s="100"/>
      <c r="HAI9" s="100"/>
      <c r="HAJ9" s="100"/>
      <c r="HAK9" s="100"/>
      <c r="HAL9" s="100"/>
      <c r="HAM9" s="100"/>
      <c r="HAN9" s="100"/>
      <c r="HAO9" s="100"/>
      <c r="HAP9" s="100"/>
      <c r="HAQ9" s="100"/>
      <c r="HAR9" s="100"/>
      <c r="HAS9" s="100"/>
      <c r="HAT9" s="100"/>
      <c r="HAU9" s="100"/>
      <c r="HAV9" s="100"/>
      <c r="HAW9" s="100"/>
      <c r="HAX9" s="100"/>
      <c r="HAY9" s="100"/>
      <c r="HAZ9" s="100"/>
      <c r="HBA9" s="100"/>
      <c r="HBB9" s="100"/>
      <c r="HBC9" s="100"/>
      <c r="HBD9" s="100"/>
      <c r="HBE9" s="100"/>
      <c r="HBF9" s="100"/>
      <c r="HBG9" s="100"/>
      <c r="HBH9" s="100"/>
      <c r="HBI9" s="100"/>
      <c r="HBJ9" s="100"/>
      <c r="HBK9" s="100"/>
      <c r="HBL9" s="100"/>
      <c r="HBM9" s="100"/>
      <c r="HBN9" s="100"/>
      <c r="HBO9" s="100"/>
      <c r="HBP9" s="100"/>
      <c r="HBQ9" s="100"/>
      <c r="HBR9" s="100"/>
      <c r="HBS9" s="100"/>
      <c r="HBT9" s="100"/>
      <c r="HBU9" s="100"/>
      <c r="HBV9" s="100"/>
      <c r="HBW9" s="100"/>
      <c r="HBX9" s="100"/>
      <c r="HBY9" s="100"/>
      <c r="HBZ9" s="100"/>
      <c r="HCA9" s="100"/>
      <c r="HCB9" s="100"/>
      <c r="HCC9" s="100"/>
      <c r="HCD9" s="100"/>
      <c r="HCE9" s="100"/>
      <c r="HCF9" s="100"/>
      <c r="HCG9" s="100"/>
      <c r="HCH9" s="100"/>
      <c r="HCI9" s="100"/>
      <c r="HCJ9" s="100"/>
      <c r="HCK9" s="100"/>
      <c r="HCL9" s="100"/>
      <c r="HCM9" s="100"/>
      <c r="HCN9" s="100"/>
      <c r="HCO9" s="100"/>
      <c r="HCP9" s="100"/>
      <c r="HCQ9" s="100"/>
      <c r="HCR9" s="100"/>
      <c r="HCS9" s="100"/>
      <c r="HCT9" s="100"/>
      <c r="HCU9" s="100"/>
      <c r="HCV9" s="100"/>
      <c r="HCW9" s="100"/>
      <c r="HCX9" s="100"/>
      <c r="HCY9" s="100"/>
      <c r="HCZ9" s="100"/>
      <c r="HDA9" s="100"/>
      <c r="HDB9" s="100"/>
      <c r="HDC9" s="100"/>
      <c r="HDD9" s="100"/>
      <c r="HDE9" s="100"/>
      <c r="HDF9" s="100"/>
      <c r="HDG9" s="100"/>
      <c r="HDH9" s="100"/>
      <c r="HDI9" s="100"/>
      <c r="HDJ9" s="100"/>
      <c r="HDK9" s="100"/>
      <c r="HDL9" s="100"/>
      <c r="HDM9" s="100"/>
      <c r="HDN9" s="100"/>
      <c r="HDO9" s="100"/>
      <c r="HDP9" s="100"/>
      <c r="HDQ9" s="100"/>
      <c r="HDR9" s="100"/>
      <c r="HDS9" s="100"/>
      <c r="HDT9" s="100"/>
      <c r="HDU9" s="100"/>
      <c r="HDV9" s="100"/>
      <c r="HDW9" s="100"/>
      <c r="HDX9" s="100"/>
      <c r="HDY9" s="100"/>
      <c r="HDZ9" s="100"/>
      <c r="HEA9" s="100"/>
      <c r="HEB9" s="100"/>
      <c r="HEC9" s="100"/>
      <c r="HED9" s="100"/>
      <c r="HEE9" s="100"/>
      <c r="HEF9" s="100"/>
      <c r="HEG9" s="100"/>
      <c r="HEH9" s="100"/>
      <c r="HEI9" s="100"/>
      <c r="HEJ9" s="100"/>
      <c r="HEK9" s="100"/>
      <c r="HEL9" s="100"/>
      <c r="HEM9" s="100"/>
      <c r="HEN9" s="100"/>
      <c r="HEO9" s="100"/>
      <c r="HEP9" s="100"/>
      <c r="HEQ9" s="100"/>
      <c r="HER9" s="100"/>
      <c r="HES9" s="100"/>
      <c r="HET9" s="100"/>
      <c r="HEU9" s="100"/>
      <c r="HEV9" s="100"/>
      <c r="HEW9" s="100"/>
      <c r="HEX9" s="100"/>
      <c r="HEY9" s="100"/>
      <c r="HEZ9" s="100"/>
      <c r="HFA9" s="100"/>
      <c r="HFB9" s="100"/>
      <c r="HFC9" s="100"/>
      <c r="HFD9" s="100"/>
      <c r="HFE9" s="100"/>
      <c r="HFF9" s="100"/>
      <c r="HFG9" s="100"/>
      <c r="HFH9" s="100"/>
      <c r="HFI9" s="100"/>
      <c r="HFJ9" s="100"/>
      <c r="HFK9" s="100"/>
      <c r="HFL9" s="100"/>
      <c r="HFM9" s="100"/>
      <c r="HFN9" s="100"/>
      <c r="HFO9" s="100"/>
      <c r="HFP9" s="100"/>
      <c r="HFQ9" s="100"/>
      <c r="HFR9" s="100"/>
      <c r="HFS9" s="100"/>
      <c r="HFT9" s="100"/>
      <c r="HFU9" s="100"/>
      <c r="HFV9" s="100"/>
      <c r="HFW9" s="100"/>
      <c r="HFX9" s="100"/>
      <c r="HFY9" s="100"/>
      <c r="HFZ9" s="100"/>
      <c r="HGA9" s="100"/>
      <c r="HGB9" s="100"/>
      <c r="HGC9" s="100"/>
      <c r="HGD9" s="100"/>
      <c r="HGE9" s="100"/>
      <c r="HGF9" s="100"/>
      <c r="HGG9" s="100"/>
      <c r="HGH9" s="100"/>
      <c r="HGI9" s="100"/>
      <c r="HGJ9" s="100"/>
      <c r="HGK9" s="100"/>
      <c r="HGL9" s="100"/>
      <c r="HGM9" s="100"/>
      <c r="HGN9" s="100"/>
      <c r="HGO9" s="100"/>
      <c r="HGP9" s="100"/>
      <c r="HGQ9" s="100"/>
      <c r="HGR9" s="100"/>
      <c r="HGS9" s="100"/>
      <c r="HGT9" s="100"/>
      <c r="HGU9" s="100"/>
      <c r="HGV9" s="100"/>
      <c r="HGW9" s="100"/>
      <c r="HGX9" s="100"/>
      <c r="HGY9" s="100"/>
      <c r="HGZ9" s="100"/>
      <c r="HHA9" s="100"/>
      <c r="HHB9" s="100"/>
      <c r="HHC9" s="100"/>
      <c r="HHD9" s="100"/>
      <c r="HHE9" s="100"/>
      <c r="HHF9" s="100"/>
      <c r="HHG9" s="100"/>
      <c r="HHH9" s="100"/>
      <c r="HHI9" s="100"/>
      <c r="HHJ9" s="100"/>
      <c r="HHK9" s="100"/>
      <c r="HHL9" s="100"/>
      <c r="HHM9" s="100"/>
      <c r="HHN9" s="100"/>
      <c r="HHO9" s="100"/>
      <c r="HHP9" s="100"/>
      <c r="HHQ9" s="100"/>
      <c r="HHR9" s="100"/>
      <c r="HHS9" s="100"/>
      <c r="HHT9" s="100"/>
      <c r="HHU9" s="100"/>
      <c r="HHV9" s="100"/>
      <c r="HHW9" s="100"/>
      <c r="HHX9" s="100"/>
      <c r="HHY9" s="100"/>
      <c r="HHZ9" s="100"/>
      <c r="HIA9" s="100"/>
      <c r="HIB9" s="100"/>
      <c r="HIC9" s="100"/>
      <c r="HID9" s="100"/>
      <c r="HIE9" s="100"/>
      <c r="HIF9" s="100"/>
      <c r="HIG9" s="100"/>
      <c r="HIH9" s="100"/>
      <c r="HII9" s="100"/>
      <c r="HIJ9" s="100"/>
      <c r="HIK9" s="100"/>
      <c r="HIL9" s="100"/>
      <c r="HIM9" s="100"/>
      <c r="HIN9" s="100"/>
      <c r="HIO9" s="100"/>
      <c r="HIP9" s="100"/>
      <c r="HIQ9" s="100"/>
      <c r="HIR9" s="100"/>
      <c r="HIS9" s="100"/>
      <c r="HIT9" s="100"/>
      <c r="HIU9" s="100"/>
      <c r="HIV9" s="100"/>
      <c r="HIW9" s="100"/>
      <c r="HIX9" s="100"/>
      <c r="HIY9" s="100"/>
      <c r="HIZ9" s="100"/>
      <c r="HJA9" s="100"/>
      <c r="HJB9" s="100"/>
      <c r="HJC9" s="100"/>
      <c r="HJD9" s="100"/>
      <c r="HJE9" s="100"/>
      <c r="HJF9" s="100"/>
      <c r="HJG9" s="100"/>
      <c r="HJH9" s="100"/>
      <c r="HJI9" s="100"/>
      <c r="HJJ9" s="100"/>
      <c r="HJK9" s="100"/>
      <c r="HJL9" s="100"/>
      <c r="HJM9" s="100"/>
      <c r="HJN9" s="100"/>
      <c r="HJO9" s="100"/>
      <c r="HJP9" s="100"/>
      <c r="HJQ9" s="100"/>
      <c r="HJR9" s="100"/>
      <c r="HJS9" s="100"/>
      <c r="HJT9" s="100"/>
      <c r="HJU9" s="100"/>
      <c r="HJV9" s="100"/>
      <c r="HJW9" s="100"/>
      <c r="HJX9" s="100"/>
      <c r="HJY9" s="100"/>
      <c r="HJZ9" s="100"/>
      <c r="HKA9" s="100"/>
      <c r="HKB9" s="100"/>
      <c r="HKC9" s="100"/>
      <c r="HKD9" s="100"/>
      <c r="HKE9" s="100"/>
      <c r="HKF9" s="100"/>
      <c r="HKG9" s="100"/>
      <c r="HKH9" s="100"/>
      <c r="HKI9" s="100"/>
      <c r="HKJ9" s="100"/>
      <c r="HKK9" s="100"/>
      <c r="HKL9" s="100"/>
      <c r="HKM9" s="100"/>
      <c r="HKN9" s="100"/>
      <c r="HKO9" s="100"/>
      <c r="HKP9" s="100"/>
      <c r="HKQ9" s="100"/>
      <c r="HKR9" s="100"/>
      <c r="HKS9" s="100"/>
      <c r="HKT9" s="100"/>
      <c r="HKU9" s="100"/>
      <c r="HKV9" s="100"/>
      <c r="HKW9" s="100"/>
      <c r="HKX9" s="100"/>
      <c r="HKY9" s="100"/>
      <c r="HKZ9" s="100"/>
      <c r="HLA9" s="100"/>
      <c r="HLB9" s="100"/>
      <c r="HLC9" s="100"/>
      <c r="HLD9" s="100"/>
      <c r="HLE9" s="100"/>
      <c r="HLF9" s="100"/>
      <c r="HLG9" s="100"/>
      <c r="HLH9" s="100"/>
      <c r="HLI9" s="100"/>
      <c r="HLJ9" s="100"/>
      <c r="HLK9" s="100"/>
      <c r="HLL9" s="100"/>
      <c r="HLM9" s="100"/>
      <c r="HLN9" s="100"/>
      <c r="HLO9" s="100"/>
      <c r="HLP9" s="100"/>
      <c r="HLQ9" s="100"/>
      <c r="HLR9" s="100"/>
      <c r="HLS9" s="100"/>
      <c r="HLT9" s="100"/>
      <c r="HLU9" s="100"/>
      <c r="HLV9" s="100"/>
      <c r="HLW9" s="100"/>
      <c r="HLX9" s="100"/>
      <c r="HLY9" s="100"/>
      <c r="HLZ9" s="100"/>
      <c r="HMA9" s="100"/>
      <c r="HMB9" s="100"/>
      <c r="HMC9" s="100"/>
      <c r="HMD9" s="100"/>
      <c r="HME9" s="100"/>
      <c r="HMF9" s="100"/>
      <c r="HMG9" s="100"/>
      <c r="HMH9" s="100"/>
      <c r="HMI9" s="100"/>
      <c r="HMJ9" s="100"/>
      <c r="HMK9" s="100"/>
      <c r="HML9" s="100"/>
      <c r="HMM9" s="100"/>
      <c r="HMN9" s="100"/>
      <c r="HMO9" s="100"/>
      <c r="HMP9" s="100"/>
      <c r="HMQ9" s="100"/>
      <c r="HMR9" s="100"/>
      <c r="HMS9" s="100"/>
      <c r="HMT9" s="100"/>
      <c r="HMU9" s="100"/>
      <c r="HMV9" s="100"/>
      <c r="HMW9" s="100"/>
      <c r="HMX9" s="100"/>
      <c r="HMY9" s="100"/>
      <c r="HMZ9" s="100"/>
      <c r="HNA9" s="100"/>
      <c r="HNB9" s="100"/>
      <c r="HNC9" s="100"/>
      <c r="HND9" s="100"/>
      <c r="HNE9" s="100"/>
      <c r="HNF9" s="100"/>
      <c r="HNG9" s="100"/>
      <c r="HNH9" s="100"/>
      <c r="HNI9" s="100"/>
      <c r="HNJ9" s="100"/>
      <c r="HNK9" s="100"/>
      <c r="HNL9" s="100"/>
      <c r="HNM9" s="100"/>
      <c r="HNN9" s="100"/>
      <c r="HNO9" s="100"/>
      <c r="HNP9" s="100"/>
      <c r="HNQ9" s="100"/>
      <c r="HNR9" s="100"/>
      <c r="HNS9" s="100"/>
      <c r="HNT9" s="100"/>
      <c r="HNU9" s="100"/>
      <c r="HNV9" s="100"/>
      <c r="HNW9" s="100"/>
      <c r="HNX9" s="100"/>
      <c r="HNY9" s="100"/>
      <c r="HNZ9" s="100"/>
      <c r="HOA9" s="100"/>
      <c r="HOB9" s="100"/>
      <c r="HOC9" s="100"/>
      <c r="HOD9" s="100"/>
      <c r="HOE9" s="100"/>
      <c r="HOF9" s="100"/>
      <c r="HOG9" s="100"/>
      <c r="HOH9" s="100"/>
      <c r="HOI9" s="100"/>
      <c r="HOJ9" s="100"/>
      <c r="HOK9" s="100"/>
      <c r="HOL9" s="100"/>
      <c r="HOM9" s="100"/>
      <c r="HON9" s="100"/>
      <c r="HOO9" s="100"/>
      <c r="HOP9" s="100"/>
      <c r="HOQ9" s="100"/>
      <c r="HOR9" s="100"/>
      <c r="HOS9" s="100"/>
      <c r="HOT9" s="100"/>
      <c r="HOU9" s="100"/>
      <c r="HOV9" s="100"/>
      <c r="HOW9" s="100"/>
      <c r="HOX9" s="100"/>
      <c r="HOY9" s="100"/>
      <c r="HOZ9" s="100"/>
      <c r="HPA9" s="100"/>
      <c r="HPB9" s="100"/>
      <c r="HPC9" s="100"/>
      <c r="HPD9" s="100"/>
      <c r="HPE9" s="100"/>
      <c r="HPF9" s="100"/>
      <c r="HPG9" s="100"/>
      <c r="HPH9" s="100"/>
      <c r="HPI9" s="100"/>
      <c r="HPJ9" s="100"/>
      <c r="HPK9" s="100"/>
      <c r="HPL9" s="100"/>
      <c r="HPM9" s="100"/>
      <c r="HPN9" s="100"/>
      <c r="HPO9" s="100"/>
      <c r="HPP9" s="100"/>
      <c r="HPQ9" s="100"/>
      <c r="HPR9" s="100"/>
      <c r="HPS9" s="100"/>
      <c r="HPT9" s="100"/>
      <c r="HPU9" s="100"/>
      <c r="HPV9" s="100"/>
      <c r="HPW9" s="100"/>
      <c r="HPX9" s="100"/>
      <c r="HPY9" s="100"/>
      <c r="HPZ9" s="100"/>
      <c r="HQA9" s="100"/>
      <c r="HQB9" s="100"/>
      <c r="HQC9" s="100"/>
      <c r="HQD9" s="100"/>
      <c r="HQE9" s="100"/>
      <c r="HQF9" s="100"/>
      <c r="HQG9" s="100"/>
      <c r="HQH9" s="100"/>
      <c r="HQI9" s="100"/>
      <c r="HQJ9" s="100"/>
      <c r="HQK9" s="100"/>
      <c r="HQL9" s="100"/>
      <c r="HQM9" s="100"/>
      <c r="HQN9" s="100"/>
      <c r="HQO9" s="100"/>
      <c r="HQP9" s="100"/>
      <c r="HQQ9" s="100"/>
      <c r="HQR9" s="100"/>
      <c r="HQS9" s="100"/>
      <c r="HQT9" s="100"/>
      <c r="HQU9" s="100"/>
      <c r="HQV9" s="100"/>
      <c r="HQW9" s="100"/>
      <c r="HQX9" s="100"/>
      <c r="HQY9" s="100"/>
      <c r="HQZ9" s="100"/>
      <c r="HRA9" s="100"/>
      <c r="HRB9" s="100"/>
      <c r="HRC9" s="100"/>
      <c r="HRD9" s="100"/>
      <c r="HRE9" s="100"/>
      <c r="HRF9" s="100"/>
      <c r="HRG9" s="100"/>
      <c r="HRH9" s="100"/>
      <c r="HRI9" s="100"/>
      <c r="HRJ9" s="100"/>
      <c r="HRK9" s="100"/>
      <c r="HRL9" s="100"/>
      <c r="HRM9" s="100"/>
      <c r="HRN9" s="100"/>
      <c r="HRO9" s="100"/>
      <c r="HRP9" s="100"/>
      <c r="HRQ9" s="100"/>
      <c r="HRR9" s="100"/>
      <c r="HRS9" s="100"/>
      <c r="HRT9" s="100"/>
      <c r="HRU9" s="100"/>
      <c r="HRV9" s="100"/>
      <c r="HRW9" s="100"/>
      <c r="HRX9" s="100"/>
      <c r="HRY9" s="100"/>
      <c r="HRZ9" s="100"/>
      <c r="HSA9" s="100"/>
      <c r="HSB9" s="100"/>
      <c r="HSC9" s="100"/>
      <c r="HSD9" s="100"/>
      <c r="HSE9" s="100"/>
      <c r="HSF9" s="100"/>
      <c r="HSG9" s="100"/>
      <c r="HSH9" s="100"/>
      <c r="HSI9" s="100"/>
      <c r="HSJ9" s="100"/>
      <c r="HSK9" s="100"/>
      <c r="HSL9" s="100"/>
      <c r="HSM9" s="100"/>
      <c r="HSN9" s="100"/>
      <c r="HSO9" s="100"/>
      <c r="HSP9" s="100"/>
      <c r="HSQ9" s="100"/>
      <c r="HSR9" s="100"/>
      <c r="HSS9" s="100"/>
      <c r="HST9" s="100"/>
      <c r="HSU9" s="100"/>
      <c r="HSV9" s="100"/>
      <c r="HSW9" s="100"/>
      <c r="HSX9" s="100"/>
      <c r="HSY9" s="100"/>
      <c r="HSZ9" s="100"/>
      <c r="HTA9" s="100"/>
      <c r="HTB9" s="100"/>
      <c r="HTC9" s="100"/>
      <c r="HTD9" s="100"/>
      <c r="HTE9" s="100"/>
      <c r="HTF9" s="100"/>
      <c r="HTG9" s="100"/>
      <c r="HTH9" s="100"/>
      <c r="HTI9" s="100"/>
      <c r="HTJ9" s="100"/>
      <c r="HTK9" s="100"/>
      <c r="HTL9" s="100"/>
      <c r="HTM9" s="100"/>
      <c r="HTN9" s="100"/>
      <c r="HTO9" s="100"/>
      <c r="HTP9" s="100"/>
      <c r="HTQ9" s="100"/>
      <c r="HTR9" s="100"/>
      <c r="HTS9" s="100"/>
      <c r="HTT9" s="100"/>
      <c r="HTU9" s="100"/>
      <c r="HTV9" s="100"/>
      <c r="HTW9" s="100"/>
      <c r="HTX9" s="100"/>
      <c r="HTY9" s="100"/>
      <c r="HTZ9" s="100"/>
      <c r="HUA9" s="100"/>
      <c r="HUB9" s="100"/>
      <c r="HUC9" s="100"/>
      <c r="HUD9" s="100"/>
      <c r="HUE9" s="100"/>
      <c r="HUF9" s="100"/>
      <c r="HUG9" s="100"/>
      <c r="HUH9" s="100"/>
      <c r="HUI9" s="100"/>
      <c r="HUJ9" s="100"/>
      <c r="HUK9" s="100"/>
      <c r="HUL9" s="100"/>
      <c r="HUM9" s="100"/>
      <c r="HUN9" s="100"/>
      <c r="HUO9" s="100"/>
      <c r="HUP9" s="100"/>
      <c r="HUQ9" s="100"/>
      <c r="HUR9" s="100"/>
      <c r="HUS9" s="100"/>
      <c r="HUT9" s="100"/>
      <c r="HUU9" s="100"/>
      <c r="HUV9" s="100"/>
      <c r="HUW9" s="100"/>
      <c r="HUX9" s="100"/>
      <c r="HUY9" s="100"/>
      <c r="HUZ9" s="100"/>
      <c r="HVA9" s="100"/>
      <c r="HVB9" s="100"/>
      <c r="HVC9" s="100"/>
      <c r="HVD9" s="100"/>
      <c r="HVE9" s="100"/>
      <c r="HVF9" s="100"/>
      <c r="HVG9" s="100"/>
      <c r="HVH9" s="100"/>
      <c r="HVI9" s="100"/>
      <c r="HVJ9" s="100"/>
      <c r="HVK9" s="100"/>
      <c r="HVL9" s="100"/>
      <c r="HVM9" s="100"/>
      <c r="HVN9" s="100"/>
      <c r="HVO9" s="100"/>
      <c r="HVP9" s="100"/>
      <c r="HVQ9" s="100"/>
      <c r="HVR9" s="100"/>
      <c r="HVS9" s="100"/>
      <c r="HVT9" s="100"/>
      <c r="HVU9" s="100"/>
      <c r="HVV9" s="100"/>
      <c r="HVW9" s="100"/>
      <c r="HVX9" s="100"/>
      <c r="HVY9" s="100"/>
      <c r="HVZ9" s="100"/>
      <c r="HWA9" s="100"/>
      <c r="HWB9" s="100"/>
      <c r="HWC9" s="100"/>
      <c r="HWD9" s="100"/>
      <c r="HWE9" s="100"/>
      <c r="HWF9" s="100"/>
      <c r="HWG9" s="100"/>
      <c r="HWH9" s="100"/>
      <c r="HWI9" s="100"/>
      <c r="HWJ9" s="100"/>
      <c r="HWK9" s="100"/>
      <c r="HWL9" s="100"/>
      <c r="HWM9" s="100"/>
      <c r="HWN9" s="100"/>
      <c r="HWO9" s="100"/>
      <c r="HWP9" s="100"/>
      <c r="HWQ9" s="100"/>
      <c r="HWR9" s="100"/>
      <c r="HWS9" s="100"/>
      <c r="HWT9" s="100"/>
      <c r="HWU9" s="100"/>
      <c r="HWV9" s="100"/>
      <c r="HWW9" s="100"/>
      <c r="HWX9" s="100"/>
      <c r="HWY9" s="100"/>
      <c r="HWZ9" s="100"/>
      <c r="HXA9" s="100"/>
      <c r="HXB9" s="100"/>
      <c r="HXC9" s="100"/>
      <c r="HXD9" s="100"/>
      <c r="HXE9" s="100"/>
      <c r="HXF9" s="100"/>
      <c r="HXG9" s="100"/>
      <c r="HXH9" s="100"/>
      <c r="HXI9" s="100"/>
      <c r="HXJ9" s="100"/>
      <c r="HXK9" s="100"/>
      <c r="HXL9" s="100"/>
      <c r="HXM9" s="100"/>
      <c r="HXN9" s="100"/>
      <c r="HXO9" s="100"/>
      <c r="HXP9" s="100"/>
      <c r="HXQ9" s="100"/>
      <c r="HXR9" s="100"/>
      <c r="HXS9" s="100"/>
      <c r="HXT9" s="100"/>
      <c r="HXU9" s="100"/>
      <c r="HXV9" s="100"/>
      <c r="HXW9" s="100"/>
      <c r="HXX9" s="100"/>
      <c r="HXY9" s="100"/>
      <c r="HXZ9" s="100"/>
      <c r="HYA9" s="100"/>
      <c r="HYB9" s="100"/>
      <c r="HYC9" s="100"/>
      <c r="HYD9" s="100"/>
      <c r="HYE9" s="100"/>
      <c r="HYF9" s="100"/>
      <c r="HYG9" s="100"/>
      <c r="HYH9" s="100"/>
      <c r="HYI9" s="100"/>
      <c r="HYJ9" s="100"/>
      <c r="HYK9" s="100"/>
      <c r="HYL9" s="100"/>
      <c r="HYM9" s="100"/>
      <c r="HYN9" s="100"/>
      <c r="HYO9" s="100"/>
      <c r="HYP9" s="100"/>
      <c r="HYQ9" s="100"/>
      <c r="HYR9" s="100"/>
      <c r="HYS9" s="100"/>
      <c r="HYT9" s="100"/>
      <c r="HYU9" s="100"/>
      <c r="HYV9" s="100"/>
      <c r="HYW9" s="100"/>
      <c r="HYX9" s="100"/>
      <c r="HYY9" s="100"/>
      <c r="HYZ9" s="100"/>
      <c r="HZA9" s="100"/>
      <c r="HZB9" s="100"/>
      <c r="HZC9" s="100"/>
      <c r="HZD9" s="100"/>
      <c r="HZE9" s="100"/>
      <c r="HZF9" s="100"/>
      <c r="HZG9" s="100"/>
      <c r="HZH9" s="100"/>
      <c r="HZI9" s="100"/>
      <c r="HZJ9" s="100"/>
      <c r="HZK9" s="100"/>
      <c r="HZL9" s="100"/>
      <c r="HZM9" s="100"/>
      <c r="HZN9" s="100"/>
      <c r="HZO9" s="100"/>
      <c r="HZP9" s="100"/>
      <c r="HZQ9" s="100"/>
      <c r="HZR9" s="100"/>
      <c r="HZS9" s="100"/>
      <c r="HZT9" s="100"/>
      <c r="HZU9" s="100"/>
      <c r="HZV9" s="100"/>
      <c r="HZW9" s="100"/>
      <c r="HZX9" s="100"/>
      <c r="HZY9" s="100"/>
      <c r="HZZ9" s="100"/>
      <c r="IAA9" s="100"/>
      <c r="IAB9" s="100"/>
      <c r="IAC9" s="100"/>
      <c r="IAD9" s="100"/>
      <c r="IAE9" s="100"/>
      <c r="IAF9" s="100"/>
      <c r="IAG9" s="100"/>
      <c r="IAH9" s="100"/>
      <c r="IAI9" s="100"/>
      <c r="IAJ9" s="100"/>
      <c r="IAK9" s="100"/>
      <c r="IAL9" s="100"/>
      <c r="IAM9" s="100"/>
      <c r="IAN9" s="100"/>
      <c r="IAO9" s="100"/>
      <c r="IAP9" s="100"/>
      <c r="IAQ9" s="100"/>
      <c r="IAR9" s="100"/>
      <c r="IAS9" s="100"/>
      <c r="IAT9" s="100"/>
      <c r="IAU9" s="100"/>
      <c r="IAV9" s="100"/>
      <c r="IAW9" s="100"/>
      <c r="IAX9" s="100"/>
      <c r="IAY9" s="100"/>
      <c r="IAZ9" s="100"/>
      <c r="IBA9" s="100"/>
      <c r="IBB9" s="100"/>
      <c r="IBC9" s="100"/>
      <c r="IBD9" s="100"/>
      <c r="IBE9" s="100"/>
      <c r="IBF9" s="100"/>
      <c r="IBG9" s="100"/>
      <c r="IBH9" s="100"/>
      <c r="IBI9" s="100"/>
      <c r="IBJ9" s="100"/>
      <c r="IBK9" s="100"/>
      <c r="IBL9" s="100"/>
      <c r="IBM9" s="100"/>
      <c r="IBN9" s="100"/>
      <c r="IBO9" s="100"/>
      <c r="IBP9" s="100"/>
      <c r="IBQ9" s="100"/>
      <c r="IBR9" s="100"/>
      <c r="IBS9" s="100"/>
      <c r="IBT9" s="100"/>
      <c r="IBU9" s="100"/>
      <c r="IBV9" s="100"/>
      <c r="IBW9" s="100"/>
      <c r="IBX9" s="100"/>
      <c r="IBY9" s="100"/>
      <c r="IBZ9" s="100"/>
      <c r="ICA9" s="100"/>
      <c r="ICB9" s="100"/>
      <c r="ICC9" s="100"/>
      <c r="ICD9" s="100"/>
      <c r="ICE9" s="100"/>
      <c r="ICF9" s="100"/>
      <c r="ICG9" s="100"/>
      <c r="ICH9" s="100"/>
      <c r="ICI9" s="100"/>
      <c r="ICJ9" s="100"/>
      <c r="ICK9" s="100"/>
      <c r="ICL9" s="100"/>
      <c r="ICM9" s="100"/>
      <c r="ICN9" s="100"/>
      <c r="ICO9" s="100"/>
      <c r="ICP9" s="100"/>
      <c r="ICQ9" s="100"/>
      <c r="ICR9" s="100"/>
      <c r="ICS9" s="100"/>
      <c r="ICT9" s="100"/>
      <c r="ICU9" s="100"/>
      <c r="ICV9" s="100"/>
      <c r="ICW9" s="100"/>
      <c r="ICX9" s="100"/>
      <c r="ICY9" s="100"/>
      <c r="ICZ9" s="100"/>
      <c r="IDA9" s="100"/>
      <c r="IDB9" s="100"/>
      <c r="IDC9" s="100"/>
      <c r="IDD9" s="100"/>
      <c r="IDE9" s="100"/>
      <c r="IDF9" s="100"/>
      <c r="IDG9" s="100"/>
      <c r="IDH9" s="100"/>
      <c r="IDI9" s="100"/>
      <c r="IDJ9" s="100"/>
      <c r="IDK9" s="100"/>
      <c r="IDL9" s="100"/>
      <c r="IDM9" s="100"/>
      <c r="IDN9" s="100"/>
      <c r="IDO9" s="100"/>
      <c r="IDP9" s="100"/>
      <c r="IDQ9" s="100"/>
      <c r="IDR9" s="100"/>
      <c r="IDS9" s="100"/>
      <c r="IDT9" s="100"/>
      <c r="IDU9" s="100"/>
      <c r="IDV9" s="100"/>
      <c r="IDW9" s="100"/>
      <c r="IDX9" s="100"/>
      <c r="IDY9" s="100"/>
      <c r="IDZ9" s="100"/>
      <c r="IEA9" s="100"/>
      <c r="IEB9" s="100"/>
      <c r="IEC9" s="100"/>
      <c r="IED9" s="100"/>
      <c r="IEE9" s="100"/>
      <c r="IEF9" s="100"/>
      <c r="IEG9" s="100"/>
      <c r="IEH9" s="100"/>
      <c r="IEI9" s="100"/>
      <c r="IEJ9" s="100"/>
      <c r="IEK9" s="100"/>
      <c r="IEL9" s="100"/>
      <c r="IEM9" s="100"/>
      <c r="IEN9" s="100"/>
      <c r="IEO9" s="100"/>
      <c r="IEP9" s="100"/>
      <c r="IEQ9" s="100"/>
      <c r="IER9" s="100"/>
      <c r="IES9" s="100"/>
      <c r="IET9" s="100"/>
      <c r="IEU9" s="100"/>
      <c r="IEV9" s="100"/>
      <c r="IEW9" s="100"/>
      <c r="IEX9" s="100"/>
      <c r="IEY9" s="100"/>
      <c r="IEZ9" s="100"/>
      <c r="IFA9" s="100"/>
      <c r="IFB9" s="100"/>
      <c r="IFC9" s="100"/>
      <c r="IFD9" s="100"/>
      <c r="IFE9" s="100"/>
      <c r="IFF9" s="100"/>
      <c r="IFG9" s="100"/>
      <c r="IFH9" s="100"/>
      <c r="IFI9" s="100"/>
      <c r="IFJ9" s="100"/>
      <c r="IFK9" s="100"/>
      <c r="IFL9" s="100"/>
      <c r="IFM9" s="100"/>
      <c r="IFN9" s="100"/>
      <c r="IFO9" s="100"/>
      <c r="IFP9" s="100"/>
      <c r="IFQ9" s="100"/>
      <c r="IFR9" s="100"/>
      <c r="IFS9" s="100"/>
      <c r="IFT9" s="100"/>
      <c r="IFU9" s="100"/>
      <c r="IFV9" s="100"/>
      <c r="IFW9" s="100"/>
      <c r="IFX9" s="100"/>
      <c r="IFY9" s="100"/>
      <c r="IFZ9" s="100"/>
      <c r="IGA9" s="100"/>
      <c r="IGB9" s="100"/>
      <c r="IGC9" s="100"/>
      <c r="IGD9" s="100"/>
      <c r="IGE9" s="100"/>
      <c r="IGF9" s="100"/>
      <c r="IGG9" s="100"/>
      <c r="IGH9" s="100"/>
      <c r="IGI9" s="100"/>
      <c r="IGJ9" s="100"/>
      <c r="IGK9" s="100"/>
      <c r="IGL9" s="100"/>
      <c r="IGM9" s="100"/>
      <c r="IGN9" s="100"/>
      <c r="IGO9" s="100"/>
      <c r="IGP9" s="100"/>
      <c r="IGQ9" s="100"/>
      <c r="IGR9" s="100"/>
      <c r="IGS9" s="100"/>
      <c r="IGT9" s="100"/>
      <c r="IGU9" s="100"/>
      <c r="IGV9" s="100"/>
      <c r="IGW9" s="100"/>
      <c r="IGX9" s="100"/>
      <c r="IGY9" s="100"/>
      <c r="IGZ9" s="100"/>
      <c r="IHA9" s="100"/>
      <c r="IHB9" s="100"/>
      <c r="IHC9" s="100"/>
      <c r="IHD9" s="100"/>
      <c r="IHE9" s="100"/>
      <c r="IHF9" s="100"/>
      <c r="IHG9" s="100"/>
      <c r="IHH9" s="100"/>
      <c r="IHI9" s="100"/>
      <c r="IHJ9" s="100"/>
      <c r="IHK9" s="100"/>
      <c r="IHL9" s="100"/>
      <c r="IHM9" s="100"/>
      <c r="IHN9" s="100"/>
      <c r="IHO9" s="100"/>
      <c r="IHP9" s="100"/>
      <c r="IHQ9" s="100"/>
      <c r="IHR9" s="100"/>
      <c r="IHS9" s="100"/>
      <c r="IHT9" s="100"/>
      <c r="IHU9" s="100"/>
      <c r="IHV9" s="100"/>
      <c r="IHW9" s="100"/>
      <c r="IHX9" s="100"/>
      <c r="IHY9" s="100"/>
      <c r="IHZ9" s="100"/>
      <c r="IIA9" s="100"/>
      <c r="IIB9" s="100"/>
      <c r="IIC9" s="100"/>
      <c r="IID9" s="100"/>
      <c r="IIE9" s="100"/>
      <c r="IIF9" s="100"/>
      <c r="IIG9" s="100"/>
      <c r="IIH9" s="100"/>
      <c r="III9" s="100"/>
      <c r="IIJ9" s="100"/>
      <c r="IIK9" s="100"/>
      <c r="IIL9" s="100"/>
      <c r="IIM9" s="100"/>
      <c r="IIN9" s="100"/>
      <c r="IIO9" s="100"/>
      <c r="IIP9" s="100"/>
      <c r="IIQ9" s="100"/>
      <c r="IIR9" s="100"/>
      <c r="IIS9" s="100"/>
      <c r="IIT9" s="100"/>
      <c r="IIU9" s="100"/>
      <c r="IIV9" s="100"/>
      <c r="IIW9" s="100"/>
      <c r="IIX9" s="100"/>
      <c r="IIY9" s="100"/>
      <c r="IIZ9" s="100"/>
      <c r="IJA9" s="100"/>
      <c r="IJB9" s="100"/>
      <c r="IJC9" s="100"/>
      <c r="IJD9" s="100"/>
      <c r="IJE9" s="100"/>
      <c r="IJF9" s="100"/>
      <c r="IJG9" s="100"/>
      <c r="IJH9" s="100"/>
      <c r="IJI9" s="100"/>
      <c r="IJJ9" s="100"/>
      <c r="IJK9" s="100"/>
      <c r="IJL9" s="100"/>
      <c r="IJM9" s="100"/>
      <c r="IJN9" s="100"/>
      <c r="IJO9" s="100"/>
      <c r="IJP9" s="100"/>
      <c r="IJQ9" s="100"/>
      <c r="IJR9" s="100"/>
      <c r="IJS9" s="100"/>
      <c r="IJT9" s="100"/>
      <c r="IJU9" s="100"/>
      <c r="IJV9" s="100"/>
      <c r="IJW9" s="100"/>
      <c r="IJX9" s="100"/>
      <c r="IJY9" s="100"/>
      <c r="IJZ9" s="100"/>
      <c r="IKA9" s="100"/>
      <c r="IKB9" s="100"/>
      <c r="IKC9" s="100"/>
      <c r="IKD9" s="100"/>
      <c r="IKE9" s="100"/>
      <c r="IKF9" s="100"/>
      <c r="IKG9" s="100"/>
      <c r="IKH9" s="100"/>
      <c r="IKI9" s="100"/>
      <c r="IKJ9" s="100"/>
      <c r="IKK9" s="100"/>
      <c r="IKL9" s="100"/>
      <c r="IKM9" s="100"/>
      <c r="IKN9" s="100"/>
      <c r="IKO9" s="100"/>
      <c r="IKP9" s="100"/>
      <c r="IKQ9" s="100"/>
      <c r="IKR9" s="100"/>
      <c r="IKS9" s="100"/>
      <c r="IKT9" s="100"/>
      <c r="IKU9" s="100"/>
      <c r="IKV9" s="100"/>
      <c r="IKW9" s="100"/>
      <c r="IKX9" s="100"/>
      <c r="IKY9" s="100"/>
      <c r="IKZ9" s="100"/>
      <c r="ILA9" s="100"/>
      <c r="ILB9" s="100"/>
      <c r="ILC9" s="100"/>
      <c r="ILD9" s="100"/>
      <c r="ILE9" s="100"/>
      <c r="ILF9" s="100"/>
      <c r="ILG9" s="100"/>
      <c r="ILH9" s="100"/>
      <c r="ILI9" s="100"/>
      <c r="ILJ9" s="100"/>
      <c r="ILK9" s="100"/>
      <c r="ILL9" s="100"/>
      <c r="ILM9" s="100"/>
      <c r="ILN9" s="100"/>
      <c r="ILO9" s="100"/>
      <c r="ILP9" s="100"/>
      <c r="ILQ9" s="100"/>
      <c r="ILR9" s="100"/>
      <c r="ILS9" s="100"/>
      <c r="ILT9" s="100"/>
      <c r="ILU9" s="100"/>
      <c r="ILV9" s="100"/>
      <c r="ILW9" s="100"/>
      <c r="ILX9" s="100"/>
      <c r="ILY9" s="100"/>
      <c r="ILZ9" s="100"/>
      <c r="IMA9" s="100"/>
      <c r="IMB9" s="100"/>
      <c r="IMC9" s="100"/>
      <c r="IMD9" s="100"/>
      <c r="IME9" s="100"/>
      <c r="IMF9" s="100"/>
      <c r="IMG9" s="100"/>
      <c r="IMH9" s="100"/>
      <c r="IMI9" s="100"/>
      <c r="IMJ9" s="100"/>
      <c r="IMK9" s="100"/>
      <c r="IML9" s="100"/>
      <c r="IMM9" s="100"/>
      <c r="IMN9" s="100"/>
      <c r="IMO9" s="100"/>
      <c r="IMP9" s="100"/>
      <c r="IMQ9" s="100"/>
      <c r="IMR9" s="100"/>
      <c r="IMS9" s="100"/>
      <c r="IMT9" s="100"/>
      <c r="IMU9" s="100"/>
      <c r="IMV9" s="100"/>
      <c r="IMW9" s="100"/>
      <c r="IMX9" s="100"/>
      <c r="IMY9" s="100"/>
      <c r="IMZ9" s="100"/>
      <c r="INA9" s="100"/>
      <c r="INB9" s="100"/>
      <c r="INC9" s="100"/>
      <c r="IND9" s="100"/>
      <c r="INE9" s="100"/>
      <c r="INF9" s="100"/>
      <c r="ING9" s="100"/>
      <c r="INH9" s="100"/>
      <c r="INI9" s="100"/>
      <c r="INJ9" s="100"/>
      <c r="INK9" s="100"/>
      <c r="INL9" s="100"/>
      <c r="INM9" s="100"/>
      <c r="INN9" s="100"/>
      <c r="INO9" s="100"/>
      <c r="INP9" s="100"/>
      <c r="INQ9" s="100"/>
      <c r="INR9" s="100"/>
      <c r="INS9" s="100"/>
      <c r="INT9" s="100"/>
      <c r="INU9" s="100"/>
      <c r="INV9" s="100"/>
      <c r="INW9" s="100"/>
      <c r="INX9" s="100"/>
      <c r="INY9" s="100"/>
      <c r="INZ9" s="100"/>
      <c r="IOA9" s="100"/>
      <c r="IOB9" s="100"/>
      <c r="IOC9" s="100"/>
      <c r="IOD9" s="100"/>
      <c r="IOE9" s="100"/>
      <c r="IOF9" s="100"/>
      <c r="IOG9" s="100"/>
      <c r="IOH9" s="100"/>
      <c r="IOI9" s="100"/>
      <c r="IOJ9" s="100"/>
      <c r="IOK9" s="100"/>
      <c r="IOL9" s="100"/>
      <c r="IOM9" s="100"/>
      <c r="ION9" s="100"/>
      <c r="IOO9" s="100"/>
      <c r="IOP9" s="100"/>
      <c r="IOQ9" s="100"/>
      <c r="IOR9" s="100"/>
      <c r="IOS9" s="100"/>
      <c r="IOT9" s="100"/>
      <c r="IOU9" s="100"/>
      <c r="IOV9" s="100"/>
      <c r="IOW9" s="100"/>
      <c r="IOX9" s="100"/>
      <c r="IOY9" s="100"/>
      <c r="IOZ9" s="100"/>
      <c r="IPA9" s="100"/>
      <c r="IPB9" s="100"/>
      <c r="IPC9" s="100"/>
      <c r="IPD9" s="100"/>
      <c r="IPE9" s="100"/>
      <c r="IPF9" s="100"/>
      <c r="IPG9" s="100"/>
      <c r="IPH9" s="100"/>
      <c r="IPI9" s="100"/>
      <c r="IPJ9" s="100"/>
      <c r="IPK9" s="100"/>
      <c r="IPL9" s="100"/>
      <c r="IPM9" s="100"/>
      <c r="IPN9" s="100"/>
      <c r="IPO9" s="100"/>
      <c r="IPP9" s="100"/>
      <c r="IPQ9" s="100"/>
      <c r="IPR9" s="100"/>
      <c r="IPS9" s="100"/>
      <c r="IPT9" s="100"/>
      <c r="IPU9" s="100"/>
      <c r="IPV9" s="100"/>
      <c r="IPW9" s="100"/>
      <c r="IPX9" s="100"/>
      <c r="IPY9" s="100"/>
      <c r="IPZ9" s="100"/>
      <c r="IQA9" s="100"/>
      <c r="IQB9" s="100"/>
      <c r="IQC9" s="100"/>
      <c r="IQD9" s="100"/>
      <c r="IQE9" s="100"/>
      <c r="IQF9" s="100"/>
      <c r="IQG9" s="100"/>
      <c r="IQH9" s="100"/>
      <c r="IQI9" s="100"/>
      <c r="IQJ9" s="100"/>
      <c r="IQK9" s="100"/>
      <c r="IQL9" s="100"/>
      <c r="IQM9" s="100"/>
      <c r="IQN9" s="100"/>
      <c r="IQO9" s="100"/>
      <c r="IQP9" s="100"/>
      <c r="IQQ9" s="100"/>
      <c r="IQR9" s="100"/>
      <c r="IQS9" s="100"/>
      <c r="IQT9" s="100"/>
      <c r="IQU9" s="100"/>
      <c r="IQV9" s="100"/>
      <c r="IQW9" s="100"/>
      <c r="IQX9" s="100"/>
      <c r="IQY9" s="100"/>
      <c r="IQZ9" s="100"/>
      <c r="IRA9" s="100"/>
      <c r="IRB9" s="100"/>
      <c r="IRC9" s="100"/>
      <c r="IRD9" s="100"/>
      <c r="IRE9" s="100"/>
      <c r="IRF9" s="100"/>
      <c r="IRG9" s="100"/>
      <c r="IRH9" s="100"/>
      <c r="IRI9" s="100"/>
      <c r="IRJ9" s="100"/>
      <c r="IRK9" s="100"/>
      <c r="IRL9" s="100"/>
      <c r="IRM9" s="100"/>
      <c r="IRN9" s="100"/>
      <c r="IRO9" s="100"/>
      <c r="IRP9" s="100"/>
      <c r="IRQ9" s="100"/>
      <c r="IRR9" s="100"/>
      <c r="IRS9" s="100"/>
      <c r="IRT9" s="100"/>
      <c r="IRU9" s="100"/>
      <c r="IRV9" s="100"/>
      <c r="IRW9" s="100"/>
      <c r="IRX9" s="100"/>
      <c r="IRY9" s="100"/>
      <c r="IRZ9" s="100"/>
      <c r="ISA9" s="100"/>
      <c r="ISB9" s="100"/>
      <c r="ISC9" s="100"/>
      <c r="ISD9" s="100"/>
      <c r="ISE9" s="100"/>
      <c r="ISF9" s="100"/>
      <c r="ISG9" s="100"/>
      <c r="ISH9" s="100"/>
      <c r="ISI9" s="100"/>
      <c r="ISJ9" s="100"/>
      <c r="ISK9" s="100"/>
      <c r="ISL9" s="100"/>
      <c r="ISM9" s="100"/>
      <c r="ISN9" s="100"/>
      <c r="ISO9" s="100"/>
      <c r="ISP9" s="100"/>
      <c r="ISQ9" s="100"/>
      <c r="ISR9" s="100"/>
      <c r="ISS9" s="100"/>
      <c r="IST9" s="100"/>
      <c r="ISU9" s="100"/>
      <c r="ISV9" s="100"/>
      <c r="ISW9" s="100"/>
      <c r="ISX9" s="100"/>
      <c r="ISY9" s="100"/>
      <c r="ISZ9" s="100"/>
      <c r="ITA9" s="100"/>
      <c r="ITB9" s="100"/>
      <c r="ITC9" s="100"/>
      <c r="ITD9" s="100"/>
      <c r="ITE9" s="100"/>
      <c r="ITF9" s="100"/>
      <c r="ITG9" s="100"/>
      <c r="ITH9" s="100"/>
      <c r="ITI9" s="100"/>
      <c r="ITJ9" s="100"/>
      <c r="ITK9" s="100"/>
      <c r="ITL9" s="100"/>
      <c r="ITM9" s="100"/>
      <c r="ITN9" s="100"/>
      <c r="ITO9" s="100"/>
      <c r="ITP9" s="100"/>
      <c r="ITQ9" s="100"/>
      <c r="ITR9" s="100"/>
      <c r="ITS9" s="100"/>
      <c r="ITT9" s="100"/>
      <c r="ITU9" s="100"/>
      <c r="ITV9" s="100"/>
      <c r="ITW9" s="100"/>
      <c r="ITX9" s="100"/>
      <c r="ITY9" s="100"/>
      <c r="ITZ9" s="100"/>
      <c r="IUA9" s="100"/>
      <c r="IUB9" s="100"/>
      <c r="IUC9" s="100"/>
      <c r="IUD9" s="100"/>
      <c r="IUE9" s="100"/>
      <c r="IUF9" s="100"/>
      <c r="IUG9" s="100"/>
      <c r="IUH9" s="100"/>
      <c r="IUI9" s="100"/>
      <c r="IUJ9" s="100"/>
      <c r="IUK9" s="100"/>
      <c r="IUL9" s="100"/>
      <c r="IUM9" s="100"/>
      <c r="IUN9" s="100"/>
      <c r="IUO9" s="100"/>
      <c r="IUP9" s="100"/>
      <c r="IUQ9" s="100"/>
      <c r="IUR9" s="100"/>
      <c r="IUS9" s="100"/>
      <c r="IUT9" s="100"/>
      <c r="IUU9" s="100"/>
      <c r="IUV9" s="100"/>
      <c r="IUW9" s="100"/>
      <c r="IUX9" s="100"/>
      <c r="IUY9" s="100"/>
      <c r="IUZ9" s="100"/>
      <c r="IVA9" s="100"/>
      <c r="IVB9" s="100"/>
      <c r="IVC9" s="100"/>
      <c r="IVD9" s="100"/>
      <c r="IVE9" s="100"/>
      <c r="IVF9" s="100"/>
      <c r="IVG9" s="100"/>
      <c r="IVH9" s="100"/>
      <c r="IVI9" s="100"/>
      <c r="IVJ9" s="100"/>
      <c r="IVK9" s="100"/>
      <c r="IVL9" s="100"/>
      <c r="IVM9" s="100"/>
      <c r="IVN9" s="100"/>
      <c r="IVO9" s="100"/>
      <c r="IVP9" s="100"/>
      <c r="IVQ9" s="100"/>
      <c r="IVR9" s="100"/>
      <c r="IVS9" s="100"/>
      <c r="IVT9" s="100"/>
      <c r="IVU9" s="100"/>
      <c r="IVV9" s="100"/>
      <c r="IVW9" s="100"/>
      <c r="IVX9" s="100"/>
      <c r="IVY9" s="100"/>
      <c r="IVZ9" s="100"/>
      <c r="IWA9" s="100"/>
      <c r="IWB9" s="100"/>
      <c r="IWC9" s="100"/>
      <c r="IWD9" s="100"/>
      <c r="IWE9" s="100"/>
      <c r="IWF9" s="100"/>
      <c r="IWG9" s="100"/>
      <c r="IWH9" s="100"/>
      <c r="IWI9" s="100"/>
      <c r="IWJ9" s="100"/>
      <c r="IWK9" s="100"/>
      <c r="IWL9" s="100"/>
      <c r="IWM9" s="100"/>
      <c r="IWN9" s="100"/>
      <c r="IWO9" s="100"/>
      <c r="IWP9" s="100"/>
      <c r="IWQ9" s="100"/>
      <c r="IWR9" s="100"/>
      <c r="IWS9" s="100"/>
      <c r="IWT9" s="100"/>
      <c r="IWU9" s="100"/>
      <c r="IWV9" s="100"/>
      <c r="IWW9" s="100"/>
      <c r="IWX9" s="100"/>
      <c r="IWY9" s="100"/>
      <c r="IWZ9" s="100"/>
      <c r="IXA9" s="100"/>
      <c r="IXB9" s="100"/>
      <c r="IXC9" s="100"/>
      <c r="IXD9" s="100"/>
      <c r="IXE9" s="100"/>
      <c r="IXF9" s="100"/>
      <c r="IXG9" s="100"/>
      <c r="IXH9" s="100"/>
      <c r="IXI9" s="100"/>
      <c r="IXJ9" s="100"/>
      <c r="IXK9" s="100"/>
      <c r="IXL9" s="100"/>
      <c r="IXM9" s="100"/>
      <c r="IXN9" s="100"/>
      <c r="IXO9" s="100"/>
      <c r="IXP9" s="100"/>
      <c r="IXQ9" s="100"/>
      <c r="IXR9" s="100"/>
      <c r="IXS9" s="100"/>
      <c r="IXT9" s="100"/>
      <c r="IXU9" s="100"/>
      <c r="IXV9" s="100"/>
      <c r="IXW9" s="100"/>
      <c r="IXX9" s="100"/>
      <c r="IXY9" s="100"/>
      <c r="IXZ9" s="100"/>
      <c r="IYA9" s="100"/>
      <c r="IYB9" s="100"/>
      <c r="IYC9" s="100"/>
      <c r="IYD9" s="100"/>
      <c r="IYE9" s="100"/>
      <c r="IYF9" s="100"/>
      <c r="IYG9" s="100"/>
      <c r="IYH9" s="100"/>
      <c r="IYI9" s="100"/>
      <c r="IYJ9" s="100"/>
      <c r="IYK9" s="100"/>
      <c r="IYL9" s="100"/>
      <c r="IYM9" s="100"/>
      <c r="IYN9" s="100"/>
      <c r="IYO9" s="100"/>
      <c r="IYP9" s="100"/>
      <c r="IYQ9" s="100"/>
      <c r="IYR9" s="100"/>
      <c r="IYS9" s="100"/>
      <c r="IYT9" s="100"/>
      <c r="IYU9" s="100"/>
      <c r="IYV9" s="100"/>
      <c r="IYW9" s="100"/>
      <c r="IYX9" s="100"/>
      <c r="IYY9" s="100"/>
      <c r="IYZ9" s="100"/>
      <c r="IZA9" s="100"/>
      <c r="IZB9" s="100"/>
      <c r="IZC9" s="100"/>
      <c r="IZD9" s="100"/>
      <c r="IZE9" s="100"/>
      <c r="IZF9" s="100"/>
      <c r="IZG9" s="100"/>
      <c r="IZH9" s="100"/>
      <c r="IZI9" s="100"/>
      <c r="IZJ9" s="100"/>
      <c r="IZK9" s="100"/>
      <c r="IZL9" s="100"/>
      <c r="IZM9" s="100"/>
      <c r="IZN9" s="100"/>
      <c r="IZO9" s="100"/>
      <c r="IZP9" s="100"/>
      <c r="IZQ9" s="100"/>
      <c r="IZR9" s="100"/>
      <c r="IZS9" s="100"/>
      <c r="IZT9" s="100"/>
      <c r="IZU9" s="100"/>
      <c r="IZV9" s="100"/>
      <c r="IZW9" s="100"/>
      <c r="IZX9" s="100"/>
      <c r="IZY9" s="100"/>
      <c r="IZZ9" s="100"/>
      <c r="JAA9" s="100"/>
      <c r="JAB9" s="100"/>
      <c r="JAC9" s="100"/>
      <c r="JAD9" s="100"/>
      <c r="JAE9" s="100"/>
      <c r="JAF9" s="100"/>
      <c r="JAG9" s="100"/>
      <c r="JAH9" s="100"/>
      <c r="JAI9" s="100"/>
      <c r="JAJ9" s="100"/>
      <c r="JAK9" s="100"/>
      <c r="JAL9" s="100"/>
      <c r="JAM9" s="100"/>
      <c r="JAN9" s="100"/>
      <c r="JAO9" s="100"/>
      <c r="JAP9" s="100"/>
      <c r="JAQ9" s="100"/>
      <c r="JAR9" s="100"/>
      <c r="JAS9" s="100"/>
      <c r="JAT9" s="100"/>
      <c r="JAU9" s="100"/>
      <c r="JAV9" s="100"/>
      <c r="JAW9" s="100"/>
      <c r="JAX9" s="100"/>
      <c r="JAY9" s="100"/>
      <c r="JAZ9" s="100"/>
      <c r="JBA9" s="100"/>
      <c r="JBB9" s="100"/>
      <c r="JBC9" s="100"/>
      <c r="JBD9" s="100"/>
      <c r="JBE9" s="100"/>
      <c r="JBF9" s="100"/>
      <c r="JBG9" s="100"/>
      <c r="JBH9" s="100"/>
      <c r="JBI9" s="100"/>
      <c r="JBJ9" s="100"/>
      <c r="JBK9" s="100"/>
      <c r="JBL9" s="100"/>
      <c r="JBM9" s="100"/>
      <c r="JBN9" s="100"/>
      <c r="JBO9" s="100"/>
      <c r="JBP9" s="100"/>
      <c r="JBQ9" s="100"/>
      <c r="JBR9" s="100"/>
      <c r="JBS9" s="100"/>
      <c r="JBT9" s="100"/>
      <c r="JBU9" s="100"/>
      <c r="JBV9" s="100"/>
      <c r="JBW9" s="100"/>
      <c r="JBX9" s="100"/>
      <c r="JBY9" s="100"/>
      <c r="JBZ9" s="100"/>
      <c r="JCA9" s="100"/>
      <c r="JCB9" s="100"/>
      <c r="JCC9" s="100"/>
      <c r="JCD9" s="100"/>
      <c r="JCE9" s="100"/>
      <c r="JCF9" s="100"/>
      <c r="JCG9" s="100"/>
      <c r="JCH9" s="100"/>
      <c r="JCI9" s="100"/>
      <c r="JCJ9" s="100"/>
      <c r="JCK9" s="100"/>
      <c r="JCL9" s="100"/>
      <c r="JCM9" s="100"/>
      <c r="JCN9" s="100"/>
      <c r="JCO9" s="100"/>
      <c r="JCP9" s="100"/>
      <c r="JCQ9" s="100"/>
      <c r="JCR9" s="100"/>
      <c r="JCS9" s="100"/>
      <c r="JCT9" s="100"/>
      <c r="JCU9" s="100"/>
      <c r="JCV9" s="100"/>
      <c r="JCW9" s="100"/>
      <c r="JCX9" s="100"/>
      <c r="JCY9" s="100"/>
      <c r="JCZ9" s="100"/>
      <c r="JDA9" s="100"/>
      <c r="JDB9" s="100"/>
      <c r="JDC9" s="100"/>
      <c r="JDD9" s="100"/>
      <c r="JDE9" s="100"/>
      <c r="JDF9" s="100"/>
      <c r="JDG9" s="100"/>
      <c r="JDH9" s="100"/>
      <c r="JDI9" s="100"/>
      <c r="JDJ9" s="100"/>
      <c r="JDK9" s="100"/>
      <c r="JDL9" s="100"/>
      <c r="JDM9" s="100"/>
      <c r="JDN9" s="100"/>
      <c r="JDO9" s="100"/>
      <c r="JDP9" s="100"/>
      <c r="JDQ9" s="100"/>
      <c r="JDR9" s="100"/>
      <c r="JDS9" s="100"/>
      <c r="JDT9" s="100"/>
      <c r="JDU9" s="100"/>
      <c r="JDV9" s="100"/>
      <c r="JDW9" s="100"/>
      <c r="JDX9" s="100"/>
      <c r="JDY9" s="100"/>
      <c r="JDZ9" s="100"/>
      <c r="JEA9" s="100"/>
      <c r="JEB9" s="100"/>
      <c r="JEC9" s="100"/>
      <c r="JED9" s="100"/>
      <c r="JEE9" s="100"/>
      <c r="JEF9" s="100"/>
      <c r="JEG9" s="100"/>
      <c r="JEH9" s="100"/>
      <c r="JEI9" s="100"/>
      <c r="JEJ9" s="100"/>
      <c r="JEK9" s="100"/>
      <c r="JEL9" s="100"/>
      <c r="JEM9" s="100"/>
      <c r="JEN9" s="100"/>
      <c r="JEO9" s="100"/>
      <c r="JEP9" s="100"/>
      <c r="JEQ9" s="100"/>
      <c r="JER9" s="100"/>
      <c r="JES9" s="100"/>
      <c r="JET9" s="100"/>
      <c r="JEU9" s="100"/>
      <c r="JEV9" s="100"/>
      <c r="JEW9" s="100"/>
      <c r="JEX9" s="100"/>
      <c r="JEY9" s="100"/>
      <c r="JEZ9" s="100"/>
      <c r="JFA9" s="100"/>
      <c r="JFB9" s="100"/>
      <c r="JFC9" s="100"/>
      <c r="JFD9" s="100"/>
      <c r="JFE9" s="100"/>
      <c r="JFF9" s="100"/>
      <c r="JFG9" s="100"/>
      <c r="JFH9" s="100"/>
      <c r="JFI9" s="100"/>
      <c r="JFJ9" s="100"/>
      <c r="JFK9" s="100"/>
      <c r="JFL9" s="100"/>
      <c r="JFM9" s="100"/>
      <c r="JFN9" s="100"/>
      <c r="JFO9" s="100"/>
      <c r="JFP9" s="100"/>
      <c r="JFQ9" s="100"/>
      <c r="JFR9" s="100"/>
      <c r="JFS9" s="100"/>
      <c r="JFT9" s="100"/>
      <c r="JFU9" s="100"/>
      <c r="JFV9" s="100"/>
      <c r="JFW9" s="100"/>
      <c r="JFX9" s="100"/>
      <c r="JFY9" s="100"/>
      <c r="JFZ9" s="100"/>
      <c r="JGA9" s="100"/>
      <c r="JGB9" s="100"/>
      <c r="JGC9" s="100"/>
      <c r="JGD9" s="100"/>
      <c r="JGE9" s="100"/>
      <c r="JGF9" s="100"/>
      <c r="JGG9" s="100"/>
      <c r="JGH9" s="100"/>
      <c r="JGI9" s="100"/>
      <c r="JGJ9" s="100"/>
      <c r="JGK9" s="100"/>
      <c r="JGL9" s="100"/>
      <c r="JGM9" s="100"/>
      <c r="JGN9" s="100"/>
      <c r="JGO9" s="100"/>
      <c r="JGP9" s="100"/>
      <c r="JGQ9" s="100"/>
      <c r="JGR9" s="100"/>
      <c r="JGS9" s="100"/>
      <c r="JGT9" s="100"/>
      <c r="JGU9" s="100"/>
      <c r="JGV9" s="100"/>
      <c r="JGW9" s="100"/>
      <c r="JGX9" s="100"/>
      <c r="JGY9" s="100"/>
      <c r="JGZ9" s="100"/>
      <c r="JHA9" s="100"/>
      <c r="JHB9" s="100"/>
      <c r="JHC9" s="100"/>
      <c r="JHD9" s="100"/>
      <c r="JHE9" s="100"/>
      <c r="JHF9" s="100"/>
      <c r="JHG9" s="100"/>
      <c r="JHH9" s="100"/>
      <c r="JHI9" s="100"/>
      <c r="JHJ9" s="100"/>
      <c r="JHK9" s="100"/>
      <c r="JHL9" s="100"/>
      <c r="JHM9" s="100"/>
      <c r="JHN9" s="100"/>
      <c r="JHO9" s="100"/>
      <c r="JHP9" s="100"/>
      <c r="JHQ9" s="100"/>
      <c r="JHR9" s="100"/>
      <c r="JHS9" s="100"/>
      <c r="JHT9" s="100"/>
      <c r="JHU9" s="100"/>
      <c r="JHV9" s="100"/>
      <c r="JHW9" s="100"/>
      <c r="JHX9" s="100"/>
      <c r="JHY9" s="100"/>
      <c r="JHZ9" s="100"/>
      <c r="JIA9" s="100"/>
      <c r="JIB9" s="100"/>
      <c r="JIC9" s="100"/>
      <c r="JID9" s="100"/>
      <c r="JIE9" s="100"/>
      <c r="JIF9" s="100"/>
      <c r="JIG9" s="100"/>
      <c r="JIH9" s="100"/>
      <c r="JII9" s="100"/>
      <c r="JIJ9" s="100"/>
      <c r="JIK9" s="100"/>
      <c r="JIL9" s="100"/>
      <c r="JIM9" s="100"/>
      <c r="JIN9" s="100"/>
      <c r="JIO9" s="100"/>
      <c r="JIP9" s="100"/>
      <c r="JIQ9" s="100"/>
      <c r="JIR9" s="100"/>
      <c r="JIS9" s="100"/>
      <c r="JIT9" s="100"/>
      <c r="JIU9" s="100"/>
      <c r="JIV9" s="100"/>
      <c r="JIW9" s="100"/>
      <c r="JIX9" s="100"/>
      <c r="JIY9" s="100"/>
      <c r="JIZ9" s="100"/>
      <c r="JJA9" s="100"/>
      <c r="JJB9" s="100"/>
      <c r="JJC9" s="100"/>
      <c r="JJD9" s="100"/>
      <c r="JJE9" s="100"/>
      <c r="JJF9" s="100"/>
      <c r="JJG9" s="100"/>
      <c r="JJH9" s="100"/>
      <c r="JJI9" s="100"/>
      <c r="JJJ9" s="100"/>
      <c r="JJK9" s="100"/>
      <c r="JJL9" s="100"/>
      <c r="JJM9" s="100"/>
      <c r="JJN9" s="100"/>
      <c r="JJO9" s="100"/>
      <c r="JJP9" s="100"/>
      <c r="JJQ9" s="100"/>
      <c r="JJR9" s="100"/>
      <c r="JJS9" s="100"/>
      <c r="JJT9" s="100"/>
      <c r="JJU9" s="100"/>
      <c r="JJV9" s="100"/>
      <c r="JJW9" s="100"/>
      <c r="JJX9" s="100"/>
      <c r="JJY9" s="100"/>
      <c r="JJZ9" s="100"/>
      <c r="JKA9" s="100"/>
      <c r="JKB9" s="100"/>
      <c r="JKC9" s="100"/>
      <c r="JKD9" s="100"/>
      <c r="JKE9" s="100"/>
      <c r="JKF9" s="100"/>
      <c r="JKG9" s="100"/>
      <c r="JKH9" s="100"/>
      <c r="JKI9" s="100"/>
      <c r="JKJ9" s="100"/>
      <c r="JKK9" s="100"/>
      <c r="JKL9" s="100"/>
      <c r="JKM9" s="100"/>
      <c r="JKN9" s="100"/>
      <c r="JKO9" s="100"/>
      <c r="JKP9" s="100"/>
      <c r="JKQ9" s="100"/>
      <c r="JKR9" s="100"/>
      <c r="JKS9" s="100"/>
      <c r="JKT9" s="100"/>
      <c r="JKU9" s="100"/>
      <c r="JKV9" s="100"/>
      <c r="JKW9" s="100"/>
      <c r="JKX9" s="100"/>
      <c r="JKY9" s="100"/>
      <c r="JKZ9" s="100"/>
      <c r="JLA9" s="100"/>
      <c r="JLB9" s="100"/>
      <c r="JLC9" s="100"/>
      <c r="JLD9" s="100"/>
      <c r="JLE9" s="100"/>
      <c r="JLF9" s="100"/>
      <c r="JLG9" s="100"/>
      <c r="JLH9" s="100"/>
      <c r="JLI9" s="100"/>
      <c r="JLJ9" s="100"/>
      <c r="JLK9" s="100"/>
      <c r="JLL9" s="100"/>
      <c r="JLM9" s="100"/>
      <c r="JLN9" s="100"/>
      <c r="JLO9" s="100"/>
      <c r="JLP9" s="100"/>
      <c r="JLQ9" s="100"/>
      <c r="JLR9" s="100"/>
      <c r="JLS9" s="100"/>
      <c r="JLT9" s="100"/>
      <c r="JLU9" s="100"/>
      <c r="JLV9" s="100"/>
      <c r="JLW9" s="100"/>
      <c r="JLX9" s="100"/>
      <c r="JLY9" s="100"/>
      <c r="JLZ9" s="100"/>
      <c r="JMA9" s="100"/>
      <c r="JMB9" s="100"/>
      <c r="JMC9" s="100"/>
      <c r="JMD9" s="100"/>
      <c r="JME9" s="100"/>
      <c r="JMF9" s="100"/>
      <c r="JMG9" s="100"/>
      <c r="JMH9" s="100"/>
      <c r="JMI9" s="100"/>
      <c r="JMJ9" s="100"/>
      <c r="JMK9" s="100"/>
      <c r="JML9" s="100"/>
      <c r="JMM9" s="100"/>
      <c r="JMN9" s="100"/>
      <c r="JMO9" s="100"/>
      <c r="JMP9" s="100"/>
      <c r="JMQ9" s="100"/>
      <c r="JMR9" s="100"/>
      <c r="JMS9" s="100"/>
      <c r="JMT9" s="100"/>
      <c r="JMU9" s="100"/>
      <c r="JMV9" s="100"/>
      <c r="JMW9" s="100"/>
      <c r="JMX9" s="100"/>
      <c r="JMY9" s="100"/>
      <c r="JMZ9" s="100"/>
      <c r="JNA9" s="100"/>
      <c r="JNB9" s="100"/>
      <c r="JNC9" s="100"/>
      <c r="JND9" s="100"/>
      <c r="JNE9" s="100"/>
      <c r="JNF9" s="100"/>
      <c r="JNG9" s="100"/>
      <c r="JNH9" s="100"/>
      <c r="JNI9" s="100"/>
      <c r="JNJ9" s="100"/>
      <c r="JNK9" s="100"/>
      <c r="JNL9" s="100"/>
      <c r="JNM9" s="100"/>
      <c r="JNN9" s="100"/>
      <c r="JNO9" s="100"/>
      <c r="JNP9" s="100"/>
      <c r="JNQ9" s="100"/>
      <c r="JNR9" s="100"/>
      <c r="JNS9" s="100"/>
      <c r="JNT9" s="100"/>
      <c r="JNU9" s="100"/>
      <c r="JNV9" s="100"/>
      <c r="JNW9" s="100"/>
      <c r="JNX9" s="100"/>
      <c r="JNY9" s="100"/>
      <c r="JNZ9" s="100"/>
      <c r="JOA9" s="100"/>
      <c r="JOB9" s="100"/>
      <c r="JOC9" s="100"/>
      <c r="JOD9" s="100"/>
      <c r="JOE9" s="100"/>
      <c r="JOF9" s="100"/>
      <c r="JOG9" s="100"/>
      <c r="JOH9" s="100"/>
      <c r="JOI9" s="100"/>
      <c r="JOJ9" s="100"/>
      <c r="JOK9" s="100"/>
      <c r="JOL9" s="100"/>
      <c r="JOM9" s="100"/>
      <c r="JON9" s="100"/>
      <c r="JOO9" s="100"/>
      <c r="JOP9" s="100"/>
      <c r="JOQ9" s="100"/>
      <c r="JOR9" s="100"/>
      <c r="JOS9" s="100"/>
      <c r="JOT9" s="100"/>
      <c r="JOU9" s="100"/>
      <c r="JOV9" s="100"/>
      <c r="JOW9" s="100"/>
      <c r="JOX9" s="100"/>
      <c r="JOY9" s="100"/>
      <c r="JOZ9" s="100"/>
      <c r="JPA9" s="100"/>
      <c r="JPB9" s="100"/>
      <c r="JPC9" s="100"/>
      <c r="JPD9" s="100"/>
      <c r="JPE9" s="100"/>
      <c r="JPF9" s="100"/>
      <c r="JPG9" s="100"/>
      <c r="JPH9" s="100"/>
      <c r="JPI9" s="100"/>
      <c r="JPJ9" s="100"/>
      <c r="JPK9" s="100"/>
      <c r="JPL9" s="100"/>
      <c r="JPM9" s="100"/>
      <c r="JPN9" s="100"/>
      <c r="JPO9" s="100"/>
      <c r="JPP9" s="100"/>
      <c r="JPQ9" s="100"/>
      <c r="JPR9" s="100"/>
      <c r="JPS9" s="100"/>
      <c r="JPT9" s="100"/>
      <c r="JPU9" s="100"/>
      <c r="JPV9" s="100"/>
      <c r="JPW9" s="100"/>
      <c r="JPX9" s="100"/>
      <c r="JPY9" s="100"/>
      <c r="JPZ9" s="100"/>
      <c r="JQA9" s="100"/>
      <c r="JQB9" s="100"/>
      <c r="JQC9" s="100"/>
      <c r="JQD9" s="100"/>
      <c r="JQE9" s="100"/>
      <c r="JQF9" s="100"/>
      <c r="JQG9" s="100"/>
      <c r="JQH9" s="100"/>
      <c r="JQI9" s="100"/>
      <c r="JQJ9" s="100"/>
      <c r="JQK9" s="100"/>
      <c r="JQL9" s="100"/>
      <c r="JQM9" s="100"/>
      <c r="JQN9" s="100"/>
      <c r="JQO9" s="100"/>
      <c r="JQP9" s="100"/>
      <c r="JQQ9" s="100"/>
      <c r="JQR9" s="100"/>
      <c r="JQS9" s="100"/>
      <c r="JQT9" s="100"/>
      <c r="JQU9" s="100"/>
      <c r="JQV9" s="100"/>
      <c r="JQW9" s="100"/>
      <c r="JQX9" s="100"/>
      <c r="JQY9" s="100"/>
      <c r="JQZ9" s="100"/>
      <c r="JRA9" s="100"/>
      <c r="JRB9" s="100"/>
      <c r="JRC9" s="100"/>
      <c r="JRD9" s="100"/>
      <c r="JRE9" s="100"/>
      <c r="JRF9" s="100"/>
      <c r="JRG9" s="100"/>
      <c r="JRH9" s="100"/>
      <c r="JRI9" s="100"/>
      <c r="JRJ9" s="100"/>
      <c r="JRK9" s="100"/>
      <c r="JRL9" s="100"/>
      <c r="JRM9" s="100"/>
      <c r="JRN9" s="100"/>
      <c r="JRO9" s="100"/>
      <c r="JRP9" s="100"/>
      <c r="JRQ9" s="100"/>
      <c r="JRR9" s="100"/>
      <c r="JRS9" s="100"/>
      <c r="JRT9" s="100"/>
      <c r="JRU9" s="100"/>
      <c r="JRV9" s="100"/>
      <c r="JRW9" s="100"/>
      <c r="JRX9" s="100"/>
      <c r="JRY9" s="100"/>
      <c r="JRZ9" s="100"/>
      <c r="JSA9" s="100"/>
      <c r="JSB9" s="100"/>
      <c r="JSC9" s="100"/>
      <c r="JSD9" s="100"/>
      <c r="JSE9" s="100"/>
      <c r="JSF9" s="100"/>
      <c r="JSG9" s="100"/>
      <c r="JSH9" s="100"/>
      <c r="JSI9" s="100"/>
      <c r="JSJ9" s="100"/>
      <c r="JSK9" s="100"/>
      <c r="JSL9" s="100"/>
      <c r="JSM9" s="100"/>
      <c r="JSN9" s="100"/>
      <c r="JSO9" s="100"/>
      <c r="JSP9" s="100"/>
      <c r="JSQ9" s="100"/>
      <c r="JSR9" s="100"/>
      <c r="JSS9" s="100"/>
      <c r="JST9" s="100"/>
      <c r="JSU9" s="100"/>
      <c r="JSV9" s="100"/>
      <c r="JSW9" s="100"/>
      <c r="JSX9" s="100"/>
      <c r="JSY9" s="100"/>
      <c r="JSZ9" s="100"/>
      <c r="JTA9" s="100"/>
      <c r="JTB9" s="100"/>
      <c r="JTC9" s="100"/>
      <c r="JTD9" s="100"/>
      <c r="JTE9" s="100"/>
      <c r="JTF9" s="100"/>
      <c r="JTG9" s="100"/>
      <c r="JTH9" s="100"/>
      <c r="JTI9" s="100"/>
      <c r="JTJ9" s="100"/>
      <c r="JTK9" s="100"/>
      <c r="JTL9" s="100"/>
      <c r="JTM9" s="100"/>
      <c r="JTN9" s="100"/>
      <c r="JTO9" s="100"/>
      <c r="JTP9" s="100"/>
      <c r="JTQ9" s="100"/>
      <c r="JTR9" s="100"/>
      <c r="JTS9" s="100"/>
      <c r="JTT9" s="100"/>
      <c r="JTU9" s="100"/>
      <c r="JTV9" s="100"/>
      <c r="JTW9" s="100"/>
      <c r="JTX9" s="100"/>
      <c r="JTY9" s="100"/>
      <c r="JTZ9" s="100"/>
      <c r="JUA9" s="100"/>
      <c r="JUB9" s="100"/>
      <c r="JUC9" s="100"/>
      <c r="JUD9" s="100"/>
      <c r="JUE9" s="100"/>
      <c r="JUF9" s="100"/>
      <c r="JUG9" s="100"/>
      <c r="JUH9" s="100"/>
      <c r="JUI9" s="100"/>
      <c r="JUJ9" s="100"/>
      <c r="JUK9" s="100"/>
      <c r="JUL9" s="100"/>
      <c r="JUM9" s="100"/>
      <c r="JUN9" s="100"/>
      <c r="JUO9" s="100"/>
      <c r="JUP9" s="100"/>
      <c r="JUQ9" s="100"/>
      <c r="JUR9" s="100"/>
      <c r="JUS9" s="100"/>
      <c r="JUT9" s="100"/>
      <c r="JUU9" s="100"/>
      <c r="JUV9" s="100"/>
      <c r="JUW9" s="100"/>
      <c r="JUX9" s="100"/>
      <c r="JUY9" s="100"/>
      <c r="JUZ9" s="100"/>
      <c r="JVA9" s="100"/>
      <c r="JVB9" s="100"/>
      <c r="JVC9" s="100"/>
      <c r="JVD9" s="100"/>
      <c r="JVE9" s="100"/>
      <c r="JVF9" s="100"/>
      <c r="JVG9" s="100"/>
      <c r="JVH9" s="100"/>
      <c r="JVI9" s="100"/>
      <c r="JVJ9" s="100"/>
      <c r="JVK9" s="100"/>
      <c r="JVL9" s="100"/>
      <c r="JVM9" s="100"/>
      <c r="JVN9" s="100"/>
      <c r="JVO9" s="100"/>
      <c r="JVP9" s="100"/>
      <c r="JVQ9" s="100"/>
      <c r="JVR9" s="100"/>
      <c r="JVS9" s="100"/>
      <c r="JVT9" s="100"/>
      <c r="JVU9" s="100"/>
      <c r="JVV9" s="100"/>
      <c r="JVW9" s="100"/>
      <c r="JVX9" s="100"/>
      <c r="JVY9" s="100"/>
      <c r="JVZ9" s="100"/>
      <c r="JWA9" s="100"/>
      <c r="JWB9" s="100"/>
      <c r="JWC9" s="100"/>
      <c r="JWD9" s="100"/>
      <c r="JWE9" s="100"/>
      <c r="JWF9" s="100"/>
      <c r="JWG9" s="100"/>
      <c r="JWH9" s="100"/>
      <c r="JWI9" s="100"/>
      <c r="JWJ9" s="100"/>
      <c r="JWK9" s="100"/>
      <c r="JWL9" s="100"/>
      <c r="JWM9" s="100"/>
      <c r="JWN9" s="100"/>
      <c r="JWO9" s="100"/>
      <c r="JWP9" s="100"/>
      <c r="JWQ9" s="100"/>
      <c r="JWR9" s="100"/>
      <c r="JWS9" s="100"/>
      <c r="JWT9" s="100"/>
      <c r="JWU9" s="100"/>
      <c r="JWV9" s="100"/>
      <c r="JWW9" s="100"/>
      <c r="JWX9" s="100"/>
      <c r="JWY9" s="100"/>
      <c r="JWZ9" s="100"/>
      <c r="JXA9" s="100"/>
      <c r="JXB9" s="100"/>
      <c r="JXC9" s="100"/>
      <c r="JXD9" s="100"/>
      <c r="JXE9" s="100"/>
      <c r="JXF9" s="100"/>
      <c r="JXG9" s="100"/>
      <c r="JXH9" s="100"/>
      <c r="JXI9" s="100"/>
      <c r="JXJ9" s="100"/>
      <c r="JXK9" s="100"/>
      <c r="JXL9" s="100"/>
      <c r="JXM9" s="100"/>
      <c r="JXN9" s="100"/>
      <c r="JXO9" s="100"/>
      <c r="JXP9" s="100"/>
      <c r="JXQ9" s="100"/>
      <c r="JXR9" s="100"/>
      <c r="JXS9" s="100"/>
      <c r="JXT9" s="100"/>
      <c r="JXU9" s="100"/>
      <c r="JXV9" s="100"/>
      <c r="JXW9" s="100"/>
      <c r="JXX9" s="100"/>
      <c r="JXY9" s="100"/>
      <c r="JXZ9" s="100"/>
      <c r="JYA9" s="100"/>
      <c r="JYB9" s="100"/>
      <c r="JYC9" s="100"/>
      <c r="JYD9" s="100"/>
      <c r="JYE9" s="100"/>
      <c r="JYF9" s="100"/>
      <c r="JYG9" s="100"/>
      <c r="JYH9" s="100"/>
      <c r="JYI9" s="100"/>
      <c r="JYJ9" s="100"/>
      <c r="JYK9" s="100"/>
      <c r="JYL9" s="100"/>
      <c r="JYM9" s="100"/>
      <c r="JYN9" s="100"/>
      <c r="JYO9" s="100"/>
      <c r="JYP9" s="100"/>
      <c r="JYQ9" s="100"/>
      <c r="JYR9" s="100"/>
      <c r="JYS9" s="100"/>
      <c r="JYT9" s="100"/>
      <c r="JYU9" s="100"/>
      <c r="JYV9" s="100"/>
      <c r="JYW9" s="100"/>
      <c r="JYX9" s="100"/>
      <c r="JYY9" s="100"/>
      <c r="JYZ9" s="100"/>
      <c r="JZA9" s="100"/>
      <c r="JZB9" s="100"/>
      <c r="JZC9" s="100"/>
      <c r="JZD9" s="100"/>
      <c r="JZE9" s="100"/>
      <c r="JZF9" s="100"/>
      <c r="JZG9" s="100"/>
      <c r="JZH9" s="100"/>
      <c r="JZI9" s="100"/>
      <c r="JZJ9" s="100"/>
      <c r="JZK9" s="100"/>
      <c r="JZL9" s="100"/>
      <c r="JZM9" s="100"/>
      <c r="JZN9" s="100"/>
      <c r="JZO9" s="100"/>
      <c r="JZP9" s="100"/>
      <c r="JZQ9" s="100"/>
      <c r="JZR9" s="100"/>
      <c r="JZS9" s="100"/>
      <c r="JZT9" s="100"/>
      <c r="JZU9" s="100"/>
      <c r="JZV9" s="100"/>
      <c r="JZW9" s="100"/>
      <c r="JZX9" s="100"/>
      <c r="JZY9" s="100"/>
      <c r="JZZ9" s="100"/>
      <c r="KAA9" s="100"/>
      <c r="KAB9" s="100"/>
      <c r="KAC9" s="100"/>
      <c r="KAD9" s="100"/>
      <c r="KAE9" s="100"/>
      <c r="KAF9" s="100"/>
      <c r="KAG9" s="100"/>
      <c r="KAH9" s="100"/>
      <c r="KAI9" s="100"/>
      <c r="KAJ9" s="100"/>
      <c r="KAK9" s="100"/>
      <c r="KAL9" s="100"/>
      <c r="KAM9" s="100"/>
      <c r="KAN9" s="100"/>
      <c r="KAO9" s="100"/>
      <c r="KAP9" s="100"/>
      <c r="KAQ9" s="100"/>
      <c r="KAR9" s="100"/>
      <c r="KAS9" s="100"/>
      <c r="KAT9" s="100"/>
      <c r="KAU9" s="100"/>
      <c r="KAV9" s="100"/>
      <c r="KAW9" s="100"/>
      <c r="KAX9" s="100"/>
      <c r="KAY9" s="100"/>
      <c r="KAZ9" s="100"/>
      <c r="KBA9" s="100"/>
      <c r="KBB9" s="100"/>
      <c r="KBC9" s="100"/>
      <c r="KBD9" s="100"/>
      <c r="KBE9" s="100"/>
      <c r="KBF9" s="100"/>
      <c r="KBG9" s="100"/>
      <c r="KBH9" s="100"/>
      <c r="KBI9" s="100"/>
      <c r="KBJ9" s="100"/>
      <c r="KBK9" s="100"/>
      <c r="KBL9" s="100"/>
      <c r="KBM9" s="100"/>
      <c r="KBN9" s="100"/>
      <c r="KBO9" s="100"/>
      <c r="KBP9" s="100"/>
      <c r="KBQ9" s="100"/>
      <c r="KBR9" s="100"/>
      <c r="KBS9" s="100"/>
      <c r="KBT9" s="100"/>
      <c r="KBU9" s="100"/>
      <c r="KBV9" s="100"/>
      <c r="KBW9" s="100"/>
      <c r="KBX9" s="100"/>
      <c r="KBY9" s="100"/>
      <c r="KBZ9" s="100"/>
      <c r="KCA9" s="100"/>
      <c r="KCB9" s="100"/>
      <c r="KCC9" s="100"/>
      <c r="KCD9" s="100"/>
      <c r="KCE9" s="100"/>
      <c r="KCF9" s="100"/>
      <c r="KCG9" s="100"/>
      <c r="KCH9" s="100"/>
      <c r="KCI9" s="100"/>
      <c r="KCJ9" s="100"/>
      <c r="KCK9" s="100"/>
      <c r="KCL9" s="100"/>
      <c r="KCM9" s="100"/>
      <c r="KCN9" s="100"/>
      <c r="KCO9" s="100"/>
      <c r="KCP9" s="100"/>
      <c r="KCQ9" s="100"/>
      <c r="KCR9" s="100"/>
      <c r="KCS9" s="100"/>
      <c r="KCT9" s="100"/>
      <c r="KCU9" s="100"/>
      <c r="KCV9" s="100"/>
      <c r="KCW9" s="100"/>
      <c r="KCX9" s="100"/>
      <c r="KCY9" s="100"/>
      <c r="KCZ9" s="100"/>
      <c r="KDA9" s="100"/>
      <c r="KDB9" s="100"/>
      <c r="KDC9" s="100"/>
      <c r="KDD9" s="100"/>
      <c r="KDE9" s="100"/>
      <c r="KDF9" s="100"/>
      <c r="KDG9" s="100"/>
      <c r="KDH9" s="100"/>
      <c r="KDI9" s="100"/>
      <c r="KDJ9" s="100"/>
      <c r="KDK9" s="100"/>
      <c r="KDL9" s="100"/>
      <c r="KDM9" s="100"/>
      <c r="KDN9" s="100"/>
      <c r="KDO9" s="100"/>
      <c r="KDP9" s="100"/>
      <c r="KDQ9" s="100"/>
      <c r="KDR9" s="100"/>
      <c r="KDS9" s="100"/>
      <c r="KDT9" s="100"/>
      <c r="KDU9" s="100"/>
      <c r="KDV9" s="100"/>
      <c r="KDW9" s="100"/>
      <c r="KDX9" s="100"/>
      <c r="KDY9" s="100"/>
      <c r="KDZ9" s="100"/>
      <c r="KEA9" s="100"/>
      <c r="KEB9" s="100"/>
      <c r="KEC9" s="100"/>
      <c r="KED9" s="100"/>
      <c r="KEE9" s="100"/>
      <c r="KEF9" s="100"/>
      <c r="KEG9" s="100"/>
      <c r="KEH9" s="100"/>
      <c r="KEI9" s="100"/>
      <c r="KEJ9" s="100"/>
      <c r="KEK9" s="100"/>
      <c r="KEL9" s="100"/>
      <c r="KEM9" s="100"/>
      <c r="KEN9" s="100"/>
      <c r="KEO9" s="100"/>
      <c r="KEP9" s="100"/>
      <c r="KEQ9" s="100"/>
      <c r="KER9" s="100"/>
      <c r="KES9" s="100"/>
      <c r="KET9" s="100"/>
      <c r="KEU9" s="100"/>
      <c r="KEV9" s="100"/>
      <c r="KEW9" s="100"/>
      <c r="KEX9" s="100"/>
      <c r="KEY9" s="100"/>
      <c r="KEZ9" s="100"/>
      <c r="KFA9" s="100"/>
      <c r="KFB9" s="100"/>
      <c r="KFC9" s="100"/>
      <c r="KFD9" s="100"/>
      <c r="KFE9" s="100"/>
      <c r="KFF9" s="100"/>
      <c r="KFG9" s="100"/>
      <c r="KFH9" s="100"/>
      <c r="KFI9" s="100"/>
      <c r="KFJ9" s="100"/>
      <c r="KFK9" s="100"/>
      <c r="KFL9" s="100"/>
      <c r="KFM9" s="100"/>
      <c r="KFN9" s="100"/>
      <c r="KFO9" s="100"/>
      <c r="KFP9" s="100"/>
      <c r="KFQ9" s="100"/>
      <c r="KFR9" s="100"/>
      <c r="KFS9" s="100"/>
      <c r="KFT9" s="100"/>
      <c r="KFU9" s="100"/>
      <c r="KFV9" s="100"/>
      <c r="KFW9" s="100"/>
      <c r="KFX9" s="100"/>
      <c r="KFY9" s="100"/>
      <c r="KFZ9" s="100"/>
      <c r="KGA9" s="100"/>
      <c r="KGB9" s="100"/>
      <c r="KGC9" s="100"/>
      <c r="KGD9" s="100"/>
      <c r="KGE9" s="100"/>
      <c r="KGF9" s="100"/>
      <c r="KGG9" s="100"/>
      <c r="KGH9" s="100"/>
      <c r="KGI9" s="100"/>
      <c r="KGJ9" s="100"/>
      <c r="KGK9" s="100"/>
      <c r="KGL9" s="100"/>
      <c r="KGM9" s="100"/>
      <c r="KGN9" s="100"/>
      <c r="KGO9" s="100"/>
      <c r="KGP9" s="100"/>
      <c r="KGQ9" s="100"/>
      <c r="KGR9" s="100"/>
      <c r="KGS9" s="100"/>
      <c r="KGT9" s="100"/>
      <c r="KGU9" s="100"/>
      <c r="KGV9" s="100"/>
      <c r="KGW9" s="100"/>
      <c r="KGX9" s="100"/>
      <c r="KGY9" s="100"/>
      <c r="KGZ9" s="100"/>
      <c r="KHA9" s="100"/>
      <c r="KHB9" s="100"/>
      <c r="KHC9" s="100"/>
      <c r="KHD9" s="100"/>
      <c r="KHE9" s="100"/>
      <c r="KHF9" s="100"/>
      <c r="KHG9" s="100"/>
      <c r="KHH9" s="100"/>
      <c r="KHI9" s="100"/>
      <c r="KHJ9" s="100"/>
      <c r="KHK9" s="100"/>
      <c r="KHL9" s="100"/>
      <c r="KHM9" s="100"/>
      <c r="KHN9" s="100"/>
      <c r="KHO9" s="100"/>
      <c r="KHP9" s="100"/>
      <c r="KHQ9" s="100"/>
      <c r="KHR9" s="100"/>
      <c r="KHS9" s="100"/>
      <c r="KHT9" s="100"/>
      <c r="KHU9" s="100"/>
      <c r="KHV9" s="100"/>
      <c r="KHW9" s="100"/>
      <c r="KHX9" s="100"/>
      <c r="KHY9" s="100"/>
      <c r="KHZ9" s="100"/>
      <c r="KIA9" s="100"/>
      <c r="KIB9" s="100"/>
      <c r="KIC9" s="100"/>
      <c r="KID9" s="100"/>
      <c r="KIE9" s="100"/>
      <c r="KIF9" s="100"/>
      <c r="KIG9" s="100"/>
      <c r="KIH9" s="100"/>
      <c r="KII9" s="100"/>
      <c r="KIJ9" s="100"/>
      <c r="KIK9" s="100"/>
      <c r="KIL9" s="100"/>
      <c r="KIM9" s="100"/>
      <c r="KIN9" s="100"/>
      <c r="KIO9" s="100"/>
      <c r="KIP9" s="100"/>
      <c r="KIQ9" s="100"/>
      <c r="KIR9" s="100"/>
      <c r="KIS9" s="100"/>
      <c r="KIT9" s="100"/>
      <c r="KIU9" s="100"/>
      <c r="KIV9" s="100"/>
      <c r="KIW9" s="100"/>
      <c r="KIX9" s="100"/>
      <c r="KIY9" s="100"/>
      <c r="KIZ9" s="100"/>
      <c r="KJA9" s="100"/>
      <c r="KJB9" s="100"/>
      <c r="KJC9" s="100"/>
      <c r="KJD9" s="100"/>
      <c r="KJE9" s="100"/>
      <c r="KJF9" s="100"/>
      <c r="KJG9" s="100"/>
      <c r="KJH9" s="100"/>
      <c r="KJI9" s="100"/>
      <c r="KJJ9" s="100"/>
      <c r="KJK9" s="100"/>
      <c r="KJL9" s="100"/>
      <c r="KJM9" s="100"/>
      <c r="KJN9" s="100"/>
      <c r="KJO9" s="100"/>
      <c r="KJP9" s="100"/>
      <c r="KJQ9" s="100"/>
      <c r="KJR9" s="100"/>
      <c r="KJS9" s="100"/>
      <c r="KJT9" s="100"/>
      <c r="KJU9" s="100"/>
      <c r="KJV9" s="100"/>
      <c r="KJW9" s="100"/>
      <c r="KJX9" s="100"/>
      <c r="KJY9" s="100"/>
      <c r="KJZ9" s="100"/>
      <c r="KKA9" s="100"/>
      <c r="KKB9" s="100"/>
      <c r="KKC9" s="100"/>
      <c r="KKD9" s="100"/>
      <c r="KKE9" s="100"/>
      <c r="KKF9" s="100"/>
      <c r="KKG9" s="100"/>
      <c r="KKH9" s="100"/>
      <c r="KKI9" s="100"/>
      <c r="KKJ9" s="100"/>
      <c r="KKK9" s="100"/>
      <c r="KKL9" s="100"/>
      <c r="KKM9" s="100"/>
      <c r="KKN9" s="100"/>
      <c r="KKO9" s="100"/>
      <c r="KKP9" s="100"/>
      <c r="KKQ9" s="100"/>
      <c r="KKR9" s="100"/>
      <c r="KKS9" s="100"/>
      <c r="KKT9" s="100"/>
      <c r="KKU9" s="100"/>
      <c r="KKV9" s="100"/>
      <c r="KKW9" s="100"/>
      <c r="KKX9" s="100"/>
      <c r="KKY9" s="100"/>
      <c r="KKZ9" s="100"/>
      <c r="KLA9" s="100"/>
      <c r="KLB9" s="100"/>
      <c r="KLC9" s="100"/>
      <c r="KLD9" s="100"/>
      <c r="KLE9" s="100"/>
      <c r="KLF9" s="100"/>
      <c r="KLG9" s="100"/>
      <c r="KLH9" s="100"/>
      <c r="KLI9" s="100"/>
      <c r="KLJ9" s="100"/>
      <c r="KLK9" s="100"/>
      <c r="KLL9" s="100"/>
      <c r="KLM9" s="100"/>
      <c r="KLN9" s="100"/>
      <c r="KLO9" s="100"/>
      <c r="KLP9" s="100"/>
      <c r="KLQ9" s="100"/>
      <c r="KLR9" s="100"/>
      <c r="KLS9" s="100"/>
      <c r="KLT9" s="100"/>
      <c r="KLU9" s="100"/>
      <c r="KLV9" s="100"/>
      <c r="KLW9" s="100"/>
      <c r="KLX9" s="100"/>
      <c r="KLY9" s="100"/>
      <c r="KLZ9" s="100"/>
      <c r="KMA9" s="100"/>
      <c r="KMB9" s="100"/>
      <c r="KMC9" s="100"/>
      <c r="KMD9" s="100"/>
      <c r="KME9" s="100"/>
      <c r="KMF9" s="100"/>
      <c r="KMG9" s="100"/>
      <c r="KMH9" s="100"/>
      <c r="KMI9" s="100"/>
      <c r="KMJ9" s="100"/>
      <c r="KMK9" s="100"/>
      <c r="KML9" s="100"/>
      <c r="KMM9" s="100"/>
      <c r="KMN9" s="100"/>
      <c r="KMO9" s="100"/>
      <c r="KMP9" s="100"/>
      <c r="KMQ9" s="100"/>
      <c r="KMR9" s="100"/>
      <c r="KMS9" s="100"/>
      <c r="KMT9" s="100"/>
      <c r="KMU9" s="100"/>
      <c r="KMV9" s="100"/>
      <c r="KMW9" s="100"/>
      <c r="KMX9" s="100"/>
      <c r="KMY9" s="100"/>
      <c r="KMZ9" s="100"/>
      <c r="KNA9" s="100"/>
      <c r="KNB9" s="100"/>
      <c r="KNC9" s="100"/>
      <c r="KND9" s="100"/>
      <c r="KNE9" s="100"/>
      <c r="KNF9" s="100"/>
      <c r="KNG9" s="100"/>
      <c r="KNH9" s="100"/>
      <c r="KNI9" s="100"/>
      <c r="KNJ9" s="100"/>
      <c r="KNK9" s="100"/>
      <c r="KNL9" s="100"/>
      <c r="KNM9" s="100"/>
      <c r="KNN9" s="100"/>
      <c r="KNO9" s="100"/>
      <c r="KNP9" s="100"/>
      <c r="KNQ9" s="100"/>
      <c r="KNR9" s="100"/>
      <c r="KNS9" s="100"/>
      <c r="KNT9" s="100"/>
      <c r="KNU9" s="100"/>
      <c r="KNV9" s="100"/>
      <c r="KNW9" s="100"/>
      <c r="KNX9" s="100"/>
      <c r="KNY9" s="100"/>
      <c r="KNZ9" s="100"/>
      <c r="KOA9" s="100"/>
      <c r="KOB9" s="100"/>
      <c r="KOC9" s="100"/>
      <c r="KOD9" s="100"/>
      <c r="KOE9" s="100"/>
      <c r="KOF9" s="100"/>
      <c r="KOG9" s="100"/>
      <c r="KOH9" s="100"/>
      <c r="KOI9" s="100"/>
      <c r="KOJ9" s="100"/>
      <c r="KOK9" s="100"/>
      <c r="KOL9" s="100"/>
      <c r="KOM9" s="100"/>
      <c r="KON9" s="100"/>
      <c r="KOO9" s="100"/>
      <c r="KOP9" s="100"/>
      <c r="KOQ9" s="100"/>
      <c r="KOR9" s="100"/>
      <c r="KOS9" s="100"/>
      <c r="KOT9" s="100"/>
      <c r="KOU9" s="100"/>
      <c r="KOV9" s="100"/>
      <c r="KOW9" s="100"/>
      <c r="KOX9" s="100"/>
      <c r="KOY9" s="100"/>
      <c r="KOZ9" s="100"/>
      <c r="KPA9" s="100"/>
      <c r="KPB9" s="100"/>
      <c r="KPC9" s="100"/>
      <c r="KPD9" s="100"/>
      <c r="KPE9" s="100"/>
      <c r="KPF9" s="100"/>
      <c r="KPG9" s="100"/>
      <c r="KPH9" s="100"/>
      <c r="KPI9" s="100"/>
      <c r="KPJ9" s="100"/>
      <c r="KPK9" s="100"/>
      <c r="KPL9" s="100"/>
      <c r="KPM9" s="100"/>
      <c r="KPN9" s="100"/>
      <c r="KPO9" s="100"/>
      <c r="KPP9" s="100"/>
      <c r="KPQ9" s="100"/>
      <c r="KPR9" s="100"/>
      <c r="KPS9" s="100"/>
      <c r="KPT9" s="100"/>
      <c r="KPU9" s="100"/>
      <c r="KPV9" s="100"/>
      <c r="KPW9" s="100"/>
      <c r="KPX9" s="100"/>
      <c r="KPY9" s="100"/>
      <c r="KPZ9" s="100"/>
      <c r="KQA9" s="100"/>
      <c r="KQB9" s="100"/>
      <c r="KQC9" s="100"/>
      <c r="KQD9" s="100"/>
      <c r="KQE9" s="100"/>
      <c r="KQF9" s="100"/>
      <c r="KQG9" s="100"/>
      <c r="KQH9" s="100"/>
      <c r="KQI9" s="100"/>
      <c r="KQJ9" s="100"/>
      <c r="KQK9" s="100"/>
      <c r="KQL9" s="100"/>
      <c r="KQM9" s="100"/>
      <c r="KQN9" s="100"/>
      <c r="KQO9" s="100"/>
      <c r="KQP9" s="100"/>
      <c r="KQQ9" s="100"/>
      <c r="KQR9" s="100"/>
      <c r="KQS9" s="100"/>
      <c r="KQT9" s="100"/>
      <c r="KQU9" s="100"/>
      <c r="KQV9" s="100"/>
      <c r="KQW9" s="100"/>
      <c r="KQX9" s="100"/>
      <c r="KQY9" s="100"/>
      <c r="KQZ9" s="100"/>
      <c r="KRA9" s="100"/>
      <c r="KRB9" s="100"/>
      <c r="KRC9" s="100"/>
      <c r="KRD9" s="100"/>
      <c r="KRE9" s="100"/>
      <c r="KRF9" s="100"/>
      <c r="KRG9" s="100"/>
      <c r="KRH9" s="100"/>
      <c r="KRI9" s="100"/>
      <c r="KRJ9" s="100"/>
      <c r="KRK9" s="100"/>
      <c r="KRL9" s="100"/>
      <c r="KRM9" s="100"/>
      <c r="KRN9" s="100"/>
      <c r="KRO9" s="100"/>
      <c r="KRP9" s="100"/>
      <c r="KRQ9" s="100"/>
      <c r="KRR9" s="100"/>
      <c r="KRS9" s="100"/>
      <c r="KRT9" s="100"/>
      <c r="KRU9" s="100"/>
      <c r="KRV9" s="100"/>
      <c r="KRW9" s="100"/>
      <c r="KRX9" s="100"/>
      <c r="KRY9" s="100"/>
      <c r="KRZ9" s="100"/>
      <c r="KSA9" s="100"/>
      <c r="KSB9" s="100"/>
      <c r="KSC9" s="100"/>
      <c r="KSD9" s="100"/>
      <c r="KSE9" s="100"/>
      <c r="KSF9" s="100"/>
      <c r="KSG9" s="100"/>
      <c r="KSH9" s="100"/>
      <c r="KSI9" s="100"/>
      <c r="KSJ9" s="100"/>
      <c r="KSK9" s="100"/>
      <c r="KSL9" s="100"/>
      <c r="KSM9" s="100"/>
      <c r="KSN9" s="100"/>
      <c r="KSO9" s="100"/>
      <c r="KSP9" s="100"/>
      <c r="KSQ9" s="100"/>
      <c r="KSR9" s="100"/>
      <c r="KSS9" s="100"/>
      <c r="KST9" s="100"/>
      <c r="KSU9" s="100"/>
      <c r="KSV9" s="100"/>
      <c r="KSW9" s="100"/>
      <c r="KSX9" s="100"/>
      <c r="KSY9" s="100"/>
      <c r="KSZ9" s="100"/>
      <c r="KTA9" s="100"/>
      <c r="KTB9" s="100"/>
      <c r="KTC9" s="100"/>
      <c r="KTD9" s="100"/>
      <c r="KTE9" s="100"/>
      <c r="KTF9" s="100"/>
      <c r="KTG9" s="100"/>
      <c r="KTH9" s="100"/>
      <c r="KTI9" s="100"/>
      <c r="KTJ9" s="100"/>
      <c r="KTK9" s="100"/>
      <c r="KTL9" s="100"/>
      <c r="KTM9" s="100"/>
      <c r="KTN9" s="100"/>
      <c r="KTO9" s="100"/>
      <c r="KTP9" s="100"/>
      <c r="KTQ9" s="100"/>
      <c r="KTR9" s="100"/>
      <c r="KTS9" s="100"/>
      <c r="KTT9" s="100"/>
      <c r="KTU9" s="100"/>
      <c r="KTV9" s="100"/>
      <c r="KTW9" s="100"/>
      <c r="KTX9" s="100"/>
      <c r="KTY9" s="100"/>
      <c r="KTZ9" s="100"/>
      <c r="KUA9" s="100"/>
      <c r="KUB9" s="100"/>
      <c r="KUC9" s="100"/>
      <c r="KUD9" s="100"/>
      <c r="KUE9" s="100"/>
      <c r="KUF9" s="100"/>
      <c r="KUG9" s="100"/>
      <c r="KUH9" s="100"/>
      <c r="KUI9" s="100"/>
      <c r="KUJ9" s="100"/>
      <c r="KUK9" s="100"/>
      <c r="KUL9" s="100"/>
      <c r="KUM9" s="100"/>
      <c r="KUN9" s="100"/>
      <c r="KUO9" s="100"/>
      <c r="KUP9" s="100"/>
      <c r="KUQ9" s="100"/>
      <c r="KUR9" s="100"/>
      <c r="KUS9" s="100"/>
      <c r="KUT9" s="100"/>
      <c r="KUU9" s="100"/>
      <c r="KUV9" s="100"/>
      <c r="KUW9" s="100"/>
      <c r="KUX9" s="100"/>
      <c r="KUY9" s="100"/>
      <c r="KUZ9" s="100"/>
      <c r="KVA9" s="100"/>
      <c r="KVB9" s="100"/>
      <c r="KVC9" s="100"/>
      <c r="KVD9" s="100"/>
      <c r="KVE9" s="100"/>
      <c r="KVF9" s="100"/>
      <c r="KVG9" s="100"/>
      <c r="KVH9" s="100"/>
      <c r="KVI9" s="100"/>
      <c r="KVJ9" s="100"/>
      <c r="KVK9" s="100"/>
      <c r="KVL9" s="100"/>
      <c r="KVM9" s="100"/>
      <c r="KVN9" s="100"/>
      <c r="KVO9" s="100"/>
      <c r="KVP9" s="100"/>
      <c r="KVQ9" s="100"/>
      <c r="KVR9" s="100"/>
      <c r="KVS9" s="100"/>
      <c r="KVT9" s="100"/>
      <c r="KVU9" s="100"/>
      <c r="KVV9" s="100"/>
      <c r="KVW9" s="100"/>
      <c r="KVX9" s="100"/>
      <c r="KVY9" s="100"/>
      <c r="KVZ9" s="100"/>
      <c r="KWA9" s="100"/>
      <c r="KWB9" s="100"/>
      <c r="KWC9" s="100"/>
      <c r="KWD9" s="100"/>
      <c r="KWE9" s="100"/>
      <c r="KWF9" s="100"/>
      <c r="KWG9" s="100"/>
      <c r="KWH9" s="100"/>
      <c r="KWI9" s="100"/>
      <c r="KWJ9" s="100"/>
      <c r="KWK9" s="100"/>
      <c r="KWL9" s="100"/>
      <c r="KWM9" s="100"/>
      <c r="KWN9" s="100"/>
      <c r="KWO9" s="100"/>
      <c r="KWP9" s="100"/>
      <c r="KWQ9" s="100"/>
      <c r="KWR9" s="100"/>
      <c r="KWS9" s="100"/>
      <c r="KWT9" s="100"/>
      <c r="KWU9" s="100"/>
      <c r="KWV9" s="100"/>
      <c r="KWW9" s="100"/>
      <c r="KWX9" s="100"/>
      <c r="KWY9" s="100"/>
      <c r="KWZ9" s="100"/>
      <c r="KXA9" s="100"/>
      <c r="KXB9" s="100"/>
      <c r="KXC9" s="100"/>
      <c r="KXD9" s="100"/>
      <c r="KXE9" s="100"/>
      <c r="KXF9" s="100"/>
      <c r="KXG9" s="100"/>
      <c r="KXH9" s="100"/>
      <c r="KXI9" s="100"/>
      <c r="KXJ9" s="100"/>
      <c r="KXK9" s="100"/>
      <c r="KXL9" s="100"/>
      <c r="KXM9" s="100"/>
      <c r="KXN9" s="100"/>
      <c r="KXO9" s="100"/>
      <c r="KXP9" s="100"/>
      <c r="KXQ9" s="100"/>
      <c r="KXR9" s="100"/>
      <c r="KXS9" s="100"/>
      <c r="KXT9" s="100"/>
      <c r="KXU9" s="100"/>
      <c r="KXV9" s="100"/>
      <c r="KXW9" s="100"/>
      <c r="KXX9" s="100"/>
      <c r="KXY9" s="100"/>
      <c r="KXZ9" s="100"/>
      <c r="KYA9" s="100"/>
      <c r="KYB9" s="100"/>
      <c r="KYC9" s="100"/>
      <c r="KYD9" s="100"/>
      <c r="KYE9" s="100"/>
      <c r="KYF9" s="100"/>
      <c r="KYG9" s="100"/>
      <c r="KYH9" s="100"/>
      <c r="KYI9" s="100"/>
      <c r="KYJ9" s="100"/>
      <c r="KYK9" s="100"/>
      <c r="KYL9" s="100"/>
      <c r="KYM9" s="100"/>
      <c r="KYN9" s="100"/>
      <c r="KYO9" s="100"/>
      <c r="KYP9" s="100"/>
      <c r="KYQ9" s="100"/>
      <c r="KYR9" s="100"/>
      <c r="KYS9" s="100"/>
      <c r="KYT9" s="100"/>
      <c r="KYU9" s="100"/>
      <c r="KYV9" s="100"/>
      <c r="KYW9" s="100"/>
      <c r="KYX9" s="100"/>
      <c r="KYY9" s="100"/>
      <c r="KYZ9" s="100"/>
      <c r="KZA9" s="100"/>
      <c r="KZB9" s="100"/>
      <c r="KZC9" s="100"/>
      <c r="KZD9" s="100"/>
      <c r="KZE9" s="100"/>
      <c r="KZF9" s="100"/>
      <c r="KZG9" s="100"/>
      <c r="KZH9" s="100"/>
      <c r="KZI9" s="100"/>
      <c r="KZJ9" s="100"/>
      <c r="KZK9" s="100"/>
      <c r="KZL9" s="100"/>
      <c r="KZM9" s="100"/>
      <c r="KZN9" s="100"/>
      <c r="KZO9" s="100"/>
      <c r="KZP9" s="100"/>
      <c r="KZQ9" s="100"/>
      <c r="KZR9" s="100"/>
      <c r="KZS9" s="100"/>
      <c r="KZT9" s="100"/>
      <c r="KZU9" s="100"/>
      <c r="KZV9" s="100"/>
      <c r="KZW9" s="100"/>
      <c r="KZX9" s="100"/>
      <c r="KZY9" s="100"/>
      <c r="KZZ9" s="100"/>
      <c r="LAA9" s="100"/>
      <c r="LAB9" s="100"/>
      <c r="LAC9" s="100"/>
      <c r="LAD9" s="100"/>
      <c r="LAE9" s="100"/>
      <c r="LAF9" s="100"/>
      <c r="LAG9" s="100"/>
      <c r="LAH9" s="100"/>
      <c r="LAI9" s="100"/>
      <c r="LAJ9" s="100"/>
      <c r="LAK9" s="100"/>
      <c r="LAL9" s="100"/>
      <c r="LAM9" s="100"/>
      <c r="LAN9" s="100"/>
      <c r="LAO9" s="100"/>
      <c r="LAP9" s="100"/>
      <c r="LAQ9" s="100"/>
      <c r="LAR9" s="100"/>
      <c r="LAS9" s="100"/>
      <c r="LAT9" s="100"/>
      <c r="LAU9" s="100"/>
      <c r="LAV9" s="100"/>
      <c r="LAW9" s="100"/>
      <c r="LAX9" s="100"/>
      <c r="LAY9" s="100"/>
      <c r="LAZ9" s="100"/>
      <c r="LBA9" s="100"/>
      <c r="LBB9" s="100"/>
      <c r="LBC9" s="100"/>
      <c r="LBD9" s="100"/>
      <c r="LBE9" s="100"/>
      <c r="LBF9" s="100"/>
      <c r="LBG9" s="100"/>
      <c r="LBH9" s="100"/>
      <c r="LBI9" s="100"/>
      <c r="LBJ9" s="100"/>
      <c r="LBK9" s="100"/>
      <c r="LBL9" s="100"/>
      <c r="LBM9" s="100"/>
      <c r="LBN9" s="100"/>
      <c r="LBO9" s="100"/>
      <c r="LBP9" s="100"/>
      <c r="LBQ9" s="100"/>
      <c r="LBR9" s="100"/>
      <c r="LBS9" s="100"/>
      <c r="LBT9" s="100"/>
      <c r="LBU9" s="100"/>
      <c r="LBV9" s="100"/>
      <c r="LBW9" s="100"/>
      <c r="LBX9" s="100"/>
      <c r="LBY9" s="100"/>
      <c r="LBZ9" s="100"/>
      <c r="LCA9" s="100"/>
      <c r="LCB9" s="100"/>
      <c r="LCC9" s="100"/>
      <c r="LCD9" s="100"/>
      <c r="LCE9" s="100"/>
      <c r="LCF9" s="100"/>
      <c r="LCG9" s="100"/>
      <c r="LCH9" s="100"/>
      <c r="LCI9" s="100"/>
      <c r="LCJ9" s="100"/>
      <c r="LCK9" s="100"/>
      <c r="LCL9" s="100"/>
      <c r="LCM9" s="100"/>
      <c r="LCN9" s="100"/>
      <c r="LCO9" s="100"/>
      <c r="LCP9" s="100"/>
      <c r="LCQ9" s="100"/>
      <c r="LCR9" s="100"/>
      <c r="LCS9" s="100"/>
      <c r="LCT9" s="100"/>
      <c r="LCU9" s="100"/>
      <c r="LCV9" s="100"/>
      <c r="LCW9" s="100"/>
      <c r="LCX9" s="100"/>
      <c r="LCY9" s="100"/>
      <c r="LCZ9" s="100"/>
      <c r="LDA9" s="100"/>
      <c r="LDB9" s="100"/>
      <c r="LDC9" s="100"/>
      <c r="LDD9" s="100"/>
      <c r="LDE9" s="100"/>
      <c r="LDF9" s="100"/>
      <c r="LDG9" s="100"/>
      <c r="LDH9" s="100"/>
      <c r="LDI9" s="100"/>
      <c r="LDJ9" s="100"/>
      <c r="LDK9" s="100"/>
      <c r="LDL9" s="100"/>
      <c r="LDM9" s="100"/>
      <c r="LDN9" s="100"/>
      <c r="LDO9" s="100"/>
      <c r="LDP9" s="100"/>
      <c r="LDQ9" s="100"/>
      <c r="LDR9" s="100"/>
      <c r="LDS9" s="100"/>
      <c r="LDT9" s="100"/>
      <c r="LDU9" s="100"/>
      <c r="LDV9" s="100"/>
      <c r="LDW9" s="100"/>
      <c r="LDX9" s="100"/>
      <c r="LDY9" s="100"/>
      <c r="LDZ9" s="100"/>
      <c r="LEA9" s="100"/>
      <c r="LEB9" s="100"/>
      <c r="LEC9" s="100"/>
      <c r="LED9" s="100"/>
      <c r="LEE9" s="100"/>
      <c r="LEF9" s="100"/>
      <c r="LEG9" s="100"/>
      <c r="LEH9" s="100"/>
      <c r="LEI9" s="100"/>
      <c r="LEJ9" s="100"/>
      <c r="LEK9" s="100"/>
      <c r="LEL9" s="100"/>
      <c r="LEM9" s="100"/>
      <c r="LEN9" s="100"/>
      <c r="LEO9" s="100"/>
      <c r="LEP9" s="100"/>
      <c r="LEQ9" s="100"/>
      <c r="LER9" s="100"/>
      <c r="LES9" s="100"/>
      <c r="LET9" s="100"/>
      <c r="LEU9" s="100"/>
      <c r="LEV9" s="100"/>
      <c r="LEW9" s="100"/>
      <c r="LEX9" s="100"/>
      <c r="LEY9" s="100"/>
      <c r="LEZ9" s="100"/>
      <c r="LFA9" s="100"/>
      <c r="LFB9" s="100"/>
      <c r="LFC9" s="100"/>
      <c r="LFD9" s="100"/>
      <c r="LFE9" s="100"/>
      <c r="LFF9" s="100"/>
      <c r="LFG9" s="100"/>
      <c r="LFH9" s="100"/>
      <c r="LFI9" s="100"/>
      <c r="LFJ9" s="100"/>
      <c r="LFK9" s="100"/>
      <c r="LFL9" s="100"/>
      <c r="LFM9" s="100"/>
      <c r="LFN9" s="100"/>
      <c r="LFO9" s="100"/>
      <c r="LFP9" s="100"/>
      <c r="LFQ9" s="100"/>
      <c r="LFR9" s="100"/>
      <c r="LFS9" s="100"/>
      <c r="LFT9" s="100"/>
      <c r="LFU9" s="100"/>
      <c r="LFV9" s="100"/>
      <c r="LFW9" s="100"/>
      <c r="LFX9" s="100"/>
      <c r="LFY9" s="100"/>
      <c r="LFZ9" s="100"/>
      <c r="LGA9" s="100"/>
      <c r="LGB9" s="100"/>
      <c r="LGC9" s="100"/>
      <c r="LGD9" s="100"/>
      <c r="LGE9" s="100"/>
      <c r="LGF9" s="100"/>
      <c r="LGG9" s="100"/>
      <c r="LGH9" s="100"/>
      <c r="LGI9" s="100"/>
      <c r="LGJ9" s="100"/>
      <c r="LGK9" s="100"/>
      <c r="LGL9" s="100"/>
      <c r="LGM9" s="100"/>
      <c r="LGN9" s="100"/>
      <c r="LGO9" s="100"/>
      <c r="LGP9" s="100"/>
      <c r="LGQ9" s="100"/>
      <c r="LGR9" s="100"/>
      <c r="LGS9" s="100"/>
      <c r="LGT9" s="100"/>
      <c r="LGU9" s="100"/>
      <c r="LGV9" s="100"/>
      <c r="LGW9" s="100"/>
      <c r="LGX9" s="100"/>
      <c r="LGY9" s="100"/>
      <c r="LGZ9" s="100"/>
      <c r="LHA9" s="100"/>
      <c r="LHB9" s="100"/>
      <c r="LHC9" s="100"/>
      <c r="LHD9" s="100"/>
      <c r="LHE9" s="100"/>
      <c r="LHF9" s="100"/>
      <c r="LHG9" s="100"/>
      <c r="LHH9" s="100"/>
      <c r="LHI9" s="100"/>
      <c r="LHJ9" s="100"/>
      <c r="LHK9" s="100"/>
      <c r="LHL9" s="100"/>
      <c r="LHM9" s="100"/>
      <c r="LHN9" s="100"/>
      <c r="LHO9" s="100"/>
      <c r="LHP9" s="100"/>
      <c r="LHQ9" s="100"/>
      <c r="LHR9" s="100"/>
      <c r="LHS9" s="100"/>
      <c r="LHT9" s="100"/>
      <c r="LHU9" s="100"/>
      <c r="LHV9" s="100"/>
      <c r="LHW9" s="100"/>
      <c r="LHX9" s="100"/>
      <c r="LHY9" s="100"/>
      <c r="LHZ9" s="100"/>
      <c r="LIA9" s="100"/>
      <c r="LIB9" s="100"/>
      <c r="LIC9" s="100"/>
      <c r="LID9" s="100"/>
      <c r="LIE9" s="100"/>
      <c r="LIF9" s="100"/>
      <c r="LIG9" s="100"/>
      <c r="LIH9" s="100"/>
      <c r="LII9" s="100"/>
      <c r="LIJ9" s="100"/>
      <c r="LIK9" s="100"/>
      <c r="LIL9" s="100"/>
      <c r="LIM9" s="100"/>
      <c r="LIN9" s="100"/>
      <c r="LIO9" s="100"/>
      <c r="LIP9" s="100"/>
      <c r="LIQ9" s="100"/>
      <c r="LIR9" s="100"/>
      <c r="LIS9" s="100"/>
      <c r="LIT9" s="100"/>
      <c r="LIU9" s="100"/>
      <c r="LIV9" s="100"/>
      <c r="LIW9" s="100"/>
      <c r="LIX9" s="100"/>
      <c r="LIY9" s="100"/>
      <c r="LIZ9" s="100"/>
      <c r="LJA9" s="100"/>
      <c r="LJB9" s="100"/>
      <c r="LJC9" s="100"/>
      <c r="LJD9" s="100"/>
      <c r="LJE9" s="100"/>
      <c r="LJF9" s="100"/>
      <c r="LJG9" s="100"/>
      <c r="LJH9" s="100"/>
      <c r="LJI9" s="100"/>
      <c r="LJJ9" s="100"/>
      <c r="LJK9" s="100"/>
      <c r="LJL9" s="100"/>
      <c r="LJM9" s="100"/>
      <c r="LJN9" s="100"/>
      <c r="LJO9" s="100"/>
      <c r="LJP9" s="100"/>
      <c r="LJQ9" s="100"/>
      <c r="LJR9" s="100"/>
      <c r="LJS9" s="100"/>
      <c r="LJT9" s="100"/>
      <c r="LJU9" s="100"/>
      <c r="LJV9" s="100"/>
      <c r="LJW9" s="100"/>
      <c r="LJX9" s="100"/>
      <c r="LJY9" s="100"/>
      <c r="LJZ9" s="100"/>
      <c r="LKA9" s="100"/>
      <c r="LKB9" s="100"/>
      <c r="LKC9" s="100"/>
      <c r="LKD9" s="100"/>
      <c r="LKE9" s="100"/>
      <c r="LKF9" s="100"/>
      <c r="LKG9" s="100"/>
      <c r="LKH9" s="100"/>
      <c r="LKI9" s="100"/>
      <c r="LKJ9" s="100"/>
      <c r="LKK9" s="100"/>
      <c r="LKL9" s="100"/>
      <c r="LKM9" s="100"/>
      <c r="LKN9" s="100"/>
      <c r="LKO9" s="100"/>
      <c r="LKP9" s="100"/>
      <c r="LKQ9" s="100"/>
      <c r="LKR9" s="100"/>
      <c r="LKS9" s="100"/>
      <c r="LKT9" s="100"/>
      <c r="LKU9" s="100"/>
      <c r="LKV9" s="100"/>
      <c r="LKW9" s="100"/>
      <c r="LKX9" s="100"/>
      <c r="LKY9" s="100"/>
      <c r="LKZ9" s="100"/>
      <c r="LLA9" s="100"/>
      <c r="LLB9" s="100"/>
      <c r="LLC9" s="100"/>
      <c r="LLD9" s="100"/>
      <c r="LLE9" s="100"/>
      <c r="LLF9" s="100"/>
      <c r="LLG9" s="100"/>
      <c r="LLH9" s="100"/>
      <c r="LLI9" s="100"/>
      <c r="LLJ9" s="100"/>
      <c r="LLK9" s="100"/>
      <c r="LLL9" s="100"/>
      <c r="LLM9" s="100"/>
      <c r="LLN9" s="100"/>
      <c r="LLO9" s="100"/>
      <c r="LLP9" s="100"/>
      <c r="LLQ9" s="100"/>
      <c r="LLR9" s="100"/>
      <c r="LLS9" s="100"/>
      <c r="LLT9" s="100"/>
      <c r="LLU9" s="100"/>
      <c r="LLV9" s="100"/>
      <c r="LLW9" s="100"/>
      <c r="LLX9" s="100"/>
      <c r="LLY9" s="100"/>
      <c r="LLZ9" s="100"/>
      <c r="LMA9" s="100"/>
      <c r="LMB9" s="100"/>
      <c r="LMC9" s="100"/>
      <c r="LMD9" s="100"/>
      <c r="LME9" s="100"/>
      <c r="LMF9" s="100"/>
      <c r="LMG9" s="100"/>
      <c r="LMH9" s="100"/>
      <c r="LMI9" s="100"/>
      <c r="LMJ9" s="100"/>
      <c r="LMK9" s="100"/>
      <c r="LML9" s="100"/>
      <c r="LMM9" s="100"/>
      <c r="LMN9" s="100"/>
      <c r="LMO9" s="100"/>
      <c r="LMP9" s="100"/>
      <c r="LMQ9" s="100"/>
      <c r="LMR9" s="100"/>
      <c r="LMS9" s="100"/>
      <c r="LMT9" s="100"/>
      <c r="LMU9" s="100"/>
      <c r="LMV9" s="100"/>
      <c r="LMW9" s="100"/>
      <c r="LMX9" s="100"/>
      <c r="LMY9" s="100"/>
      <c r="LMZ9" s="100"/>
      <c r="LNA9" s="100"/>
      <c r="LNB9" s="100"/>
      <c r="LNC9" s="100"/>
      <c r="LND9" s="100"/>
      <c r="LNE9" s="100"/>
      <c r="LNF9" s="100"/>
      <c r="LNG9" s="100"/>
      <c r="LNH9" s="100"/>
      <c r="LNI9" s="100"/>
      <c r="LNJ9" s="100"/>
      <c r="LNK9" s="100"/>
      <c r="LNL9" s="100"/>
      <c r="LNM9" s="100"/>
      <c r="LNN9" s="100"/>
      <c r="LNO9" s="100"/>
      <c r="LNP9" s="100"/>
      <c r="LNQ9" s="100"/>
      <c r="LNR9" s="100"/>
      <c r="LNS9" s="100"/>
      <c r="LNT9" s="100"/>
      <c r="LNU9" s="100"/>
      <c r="LNV9" s="100"/>
      <c r="LNW9" s="100"/>
      <c r="LNX9" s="100"/>
      <c r="LNY9" s="100"/>
      <c r="LNZ9" s="100"/>
      <c r="LOA9" s="100"/>
      <c r="LOB9" s="100"/>
      <c r="LOC9" s="100"/>
      <c r="LOD9" s="100"/>
      <c r="LOE9" s="100"/>
      <c r="LOF9" s="100"/>
      <c r="LOG9" s="100"/>
      <c r="LOH9" s="100"/>
      <c r="LOI9" s="100"/>
      <c r="LOJ9" s="100"/>
      <c r="LOK9" s="100"/>
      <c r="LOL9" s="100"/>
      <c r="LOM9" s="100"/>
      <c r="LON9" s="100"/>
      <c r="LOO9" s="100"/>
      <c r="LOP9" s="100"/>
      <c r="LOQ9" s="100"/>
      <c r="LOR9" s="100"/>
      <c r="LOS9" s="100"/>
      <c r="LOT9" s="100"/>
      <c r="LOU9" s="100"/>
      <c r="LOV9" s="100"/>
      <c r="LOW9" s="100"/>
      <c r="LOX9" s="100"/>
      <c r="LOY9" s="100"/>
      <c r="LOZ9" s="100"/>
      <c r="LPA9" s="100"/>
      <c r="LPB9" s="100"/>
      <c r="LPC9" s="100"/>
      <c r="LPD9" s="100"/>
      <c r="LPE9" s="100"/>
      <c r="LPF9" s="100"/>
      <c r="LPG9" s="100"/>
      <c r="LPH9" s="100"/>
      <c r="LPI9" s="100"/>
      <c r="LPJ9" s="100"/>
      <c r="LPK9" s="100"/>
      <c r="LPL9" s="100"/>
      <c r="LPM9" s="100"/>
      <c r="LPN9" s="100"/>
      <c r="LPO9" s="100"/>
      <c r="LPP9" s="100"/>
      <c r="LPQ9" s="100"/>
      <c r="LPR9" s="100"/>
      <c r="LPS9" s="100"/>
      <c r="LPT9" s="100"/>
      <c r="LPU9" s="100"/>
      <c r="LPV9" s="100"/>
      <c r="LPW9" s="100"/>
      <c r="LPX9" s="100"/>
      <c r="LPY9" s="100"/>
      <c r="LPZ9" s="100"/>
      <c r="LQA9" s="100"/>
      <c r="LQB9" s="100"/>
      <c r="LQC9" s="100"/>
      <c r="LQD9" s="100"/>
      <c r="LQE9" s="100"/>
      <c r="LQF9" s="100"/>
      <c r="LQG9" s="100"/>
      <c r="LQH9" s="100"/>
      <c r="LQI9" s="100"/>
      <c r="LQJ9" s="100"/>
      <c r="LQK9" s="100"/>
      <c r="LQL9" s="100"/>
      <c r="LQM9" s="100"/>
      <c r="LQN9" s="100"/>
      <c r="LQO9" s="100"/>
      <c r="LQP9" s="100"/>
      <c r="LQQ9" s="100"/>
      <c r="LQR9" s="100"/>
      <c r="LQS9" s="100"/>
      <c r="LQT9" s="100"/>
      <c r="LQU9" s="100"/>
      <c r="LQV9" s="100"/>
      <c r="LQW9" s="100"/>
      <c r="LQX9" s="100"/>
      <c r="LQY9" s="100"/>
      <c r="LQZ9" s="100"/>
      <c r="LRA9" s="100"/>
      <c r="LRB9" s="100"/>
      <c r="LRC9" s="100"/>
      <c r="LRD9" s="100"/>
      <c r="LRE9" s="100"/>
      <c r="LRF9" s="100"/>
      <c r="LRG9" s="100"/>
      <c r="LRH9" s="100"/>
      <c r="LRI9" s="100"/>
      <c r="LRJ9" s="100"/>
      <c r="LRK9" s="100"/>
      <c r="LRL9" s="100"/>
      <c r="LRM9" s="100"/>
      <c r="LRN9" s="100"/>
      <c r="LRO9" s="100"/>
      <c r="LRP9" s="100"/>
      <c r="LRQ9" s="100"/>
      <c r="LRR9" s="100"/>
      <c r="LRS9" s="100"/>
      <c r="LRT9" s="100"/>
      <c r="LRU9" s="100"/>
      <c r="LRV9" s="100"/>
      <c r="LRW9" s="100"/>
      <c r="LRX9" s="100"/>
      <c r="LRY9" s="100"/>
      <c r="LRZ9" s="100"/>
      <c r="LSA9" s="100"/>
      <c r="LSB9" s="100"/>
      <c r="LSC9" s="100"/>
      <c r="LSD9" s="100"/>
      <c r="LSE9" s="100"/>
      <c r="LSF9" s="100"/>
      <c r="LSG9" s="100"/>
      <c r="LSH9" s="100"/>
      <c r="LSI9" s="100"/>
      <c r="LSJ9" s="100"/>
      <c r="LSK9" s="100"/>
      <c r="LSL9" s="100"/>
      <c r="LSM9" s="100"/>
      <c r="LSN9" s="100"/>
      <c r="LSO9" s="100"/>
      <c r="LSP9" s="100"/>
      <c r="LSQ9" s="100"/>
      <c r="LSR9" s="100"/>
      <c r="LSS9" s="100"/>
      <c r="LST9" s="100"/>
      <c r="LSU9" s="100"/>
      <c r="LSV9" s="100"/>
      <c r="LSW9" s="100"/>
      <c r="LSX9" s="100"/>
      <c r="LSY9" s="100"/>
      <c r="LSZ9" s="100"/>
      <c r="LTA9" s="100"/>
      <c r="LTB9" s="100"/>
      <c r="LTC9" s="100"/>
      <c r="LTD9" s="100"/>
      <c r="LTE9" s="100"/>
      <c r="LTF9" s="100"/>
      <c r="LTG9" s="100"/>
      <c r="LTH9" s="100"/>
      <c r="LTI9" s="100"/>
      <c r="LTJ9" s="100"/>
      <c r="LTK9" s="100"/>
      <c r="LTL9" s="100"/>
      <c r="LTM9" s="100"/>
      <c r="LTN9" s="100"/>
      <c r="LTO9" s="100"/>
      <c r="LTP9" s="100"/>
      <c r="LTQ9" s="100"/>
      <c r="LTR9" s="100"/>
      <c r="LTS9" s="100"/>
      <c r="LTT9" s="100"/>
      <c r="LTU9" s="100"/>
      <c r="LTV9" s="100"/>
      <c r="LTW9" s="100"/>
      <c r="LTX9" s="100"/>
      <c r="LTY9" s="100"/>
      <c r="LTZ9" s="100"/>
      <c r="LUA9" s="100"/>
      <c r="LUB9" s="100"/>
      <c r="LUC9" s="100"/>
      <c r="LUD9" s="100"/>
      <c r="LUE9" s="100"/>
      <c r="LUF9" s="100"/>
      <c r="LUG9" s="100"/>
      <c r="LUH9" s="100"/>
      <c r="LUI9" s="100"/>
      <c r="LUJ9" s="100"/>
      <c r="LUK9" s="100"/>
      <c r="LUL9" s="100"/>
      <c r="LUM9" s="100"/>
      <c r="LUN9" s="100"/>
      <c r="LUO9" s="100"/>
      <c r="LUP9" s="100"/>
      <c r="LUQ9" s="100"/>
      <c r="LUR9" s="100"/>
      <c r="LUS9" s="100"/>
      <c r="LUT9" s="100"/>
      <c r="LUU9" s="100"/>
      <c r="LUV9" s="100"/>
      <c r="LUW9" s="100"/>
      <c r="LUX9" s="100"/>
      <c r="LUY9" s="100"/>
      <c r="LUZ9" s="100"/>
      <c r="LVA9" s="100"/>
      <c r="LVB9" s="100"/>
      <c r="LVC9" s="100"/>
      <c r="LVD9" s="100"/>
      <c r="LVE9" s="100"/>
      <c r="LVF9" s="100"/>
      <c r="LVG9" s="100"/>
      <c r="LVH9" s="100"/>
      <c r="LVI9" s="100"/>
      <c r="LVJ9" s="100"/>
      <c r="LVK9" s="100"/>
      <c r="LVL9" s="100"/>
      <c r="LVM9" s="100"/>
      <c r="LVN9" s="100"/>
      <c r="LVO9" s="100"/>
      <c r="LVP9" s="100"/>
      <c r="LVQ9" s="100"/>
      <c r="LVR9" s="100"/>
      <c r="LVS9" s="100"/>
      <c r="LVT9" s="100"/>
      <c r="LVU9" s="100"/>
      <c r="LVV9" s="100"/>
      <c r="LVW9" s="100"/>
      <c r="LVX9" s="100"/>
      <c r="LVY9" s="100"/>
      <c r="LVZ9" s="100"/>
      <c r="LWA9" s="100"/>
      <c r="LWB9" s="100"/>
      <c r="LWC9" s="100"/>
      <c r="LWD9" s="100"/>
      <c r="LWE9" s="100"/>
      <c r="LWF9" s="100"/>
      <c r="LWG9" s="100"/>
      <c r="LWH9" s="100"/>
      <c r="LWI9" s="100"/>
      <c r="LWJ9" s="100"/>
      <c r="LWK9" s="100"/>
      <c r="LWL9" s="100"/>
      <c r="LWM9" s="100"/>
      <c r="LWN9" s="100"/>
      <c r="LWO9" s="100"/>
      <c r="LWP9" s="100"/>
      <c r="LWQ9" s="100"/>
      <c r="LWR9" s="100"/>
      <c r="LWS9" s="100"/>
      <c r="LWT9" s="100"/>
      <c r="LWU9" s="100"/>
      <c r="LWV9" s="100"/>
      <c r="LWW9" s="100"/>
      <c r="LWX9" s="100"/>
      <c r="LWY9" s="100"/>
      <c r="LWZ9" s="100"/>
      <c r="LXA9" s="100"/>
      <c r="LXB9" s="100"/>
      <c r="LXC9" s="100"/>
      <c r="LXD9" s="100"/>
      <c r="LXE9" s="100"/>
      <c r="LXF9" s="100"/>
      <c r="LXG9" s="100"/>
      <c r="LXH9" s="100"/>
      <c r="LXI9" s="100"/>
      <c r="LXJ9" s="100"/>
      <c r="LXK9" s="100"/>
      <c r="LXL9" s="100"/>
      <c r="LXM9" s="100"/>
      <c r="LXN9" s="100"/>
      <c r="LXO9" s="100"/>
      <c r="LXP9" s="100"/>
      <c r="LXQ9" s="100"/>
      <c r="LXR9" s="100"/>
      <c r="LXS9" s="100"/>
      <c r="LXT9" s="100"/>
      <c r="LXU9" s="100"/>
      <c r="LXV9" s="100"/>
      <c r="LXW9" s="100"/>
      <c r="LXX9" s="100"/>
      <c r="LXY9" s="100"/>
      <c r="LXZ9" s="100"/>
      <c r="LYA9" s="100"/>
      <c r="LYB9" s="100"/>
      <c r="LYC9" s="100"/>
      <c r="LYD9" s="100"/>
      <c r="LYE9" s="100"/>
      <c r="LYF9" s="100"/>
      <c r="LYG9" s="100"/>
      <c r="LYH9" s="100"/>
      <c r="LYI9" s="100"/>
      <c r="LYJ9" s="100"/>
      <c r="LYK9" s="100"/>
      <c r="LYL9" s="100"/>
      <c r="LYM9" s="100"/>
      <c r="LYN9" s="100"/>
      <c r="LYO9" s="100"/>
      <c r="LYP9" s="100"/>
      <c r="LYQ9" s="100"/>
      <c r="LYR9" s="100"/>
      <c r="LYS9" s="100"/>
      <c r="LYT9" s="100"/>
      <c r="LYU9" s="100"/>
      <c r="LYV9" s="100"/>
      <c r="LYW9" s="100"/>
      <c r="LYX9" s="100"/>
      <c r="LYY9" s="100"/>
      <c r="LYZ9" s="100"/>
      <c r="LZA9" s="100"/>
      <c r="LZB9" s="100"/>
      <c r="LZC9" s="100"/>
      <c r="LZD9" s="100"/>
      <c r="LZE9" s="100"/>
      <c r="LZF9" s="100"/>
      <c r="LZG9" s="100"/>
      <c r="LZH9" s="100"/>
      <c r="LZI9" s="100"/>
      <c r="LZJ9" s="100"/>
      <c r="LZK9" s="100"/>
      <c r="LZL9" s="100"/>
      <c r="LZM9" s="100"/>
      <c r="LZN9" s="100"/>
      <c r="LZO9" s="100"/>
      <c r="LZP9" s="100"/>
      <c r="LZQ9" s="100"/>
      <c r="LZR9" s="100"/>
      <c r="LZS9" s="100"/>
      <c r="LZT9" s="100"/>
      <c r="LZU9" s="100"/>
      <c r="LZV9" s="100"/>
      <c r="LZW9" s="100"/>
      <c r="LZX9" s="100"/>
      <c r="LZY9" s="100"/>
      <c r="LZZ9" s="100"/>
      <c r="MAA9" s="100"/>
      <c r="MAB9" s="100"/>
      <c r="MAC9" s="100"/>
      <c r="MAD9" s="100"/>
      <c r="MAE9" s="100"/>
      <c r="MAF9" s="100"/>
      <c r="MAG9" s="100"/>
      <c r="MAH9" s="100"/>
      <c r="MAI9" s="100"/>
      <c r="MAJ9" s="100"/>
      <c r="MAK9" s="100"/>
      <c r="MAL9" s="100"/>
      <c r="MAM9" s="100"/>
      <c r="MAN9" s="100"/>
      <c r="MAO9" s="100"/>
      <c r="MAP9" s="100"/>
      <c r="MAQ9" s="100"/>
      <c r="MAR9" s="100"/>
      <c r="MAS9" s="100"/>
      <c r="MAT9" s="100"/>
      <c r="MAU9" s="100"/>
      <c r="MAV9" s="100"/>
      <c r="MAW9" s="100"/>
      <c r="MAX9" s="100"/>
      <c r="MAY9" s="100"/>
      <c r="MAZ9" s="100"/>
      <c r="MBA9" s="100"/>
      <c r="MBB9" s="100"/>
      <c r="MBC9" s="100"/>
      <c r="MBD9" s="100"/>
      <c r="MBE9" s="100"/>
      <c r="MBF9" s="100"/>
      <c r="MBG9" s="100"/>
      <c r="MBH9" s="100"/>
      <c r="MBI9" s="100"/>
      <c r="MBJ9" s="100"/>
      <c r="MBK9" s="100"/>
      <c r="MBL9" s="100"/>
      <c r="MBM9" s="100"/>
      <c r="MBN9" s="100"/>
      <c r="MBO9" s="100"/>
      <c r="MBP9" s="100"/>
      <c r="MBQ9" s="100"/>
      <c r="MBR9" s="100"/>
      <c r="MBS9" s="100"/>
      <c r="MBT9" s="100"/>
      <c r="MBU9" s="100"/>
      <c r="MBV9" s="100"/>
      <c r="MBW9" s="100"/>
      <c r="MBX9" s="100"/>
      <c r="MBY9" s="100"/>
      <c r="MBZ9" s="100"/>
      <c r="MCA9" s="100"/>
      <c r="MCB9" s="100"/>
      <c r="MCC9" s="100"/>
      <c r="MCD9" s="100"/>
      <c r="MCE9" s="100"/>
      <c r="MCF9" s="100"/>
      <c r="MCG9" s="100"/>
      <c r="MCH9" s="100"/>
      <c r="MCI9" s="100"/>
      <c r="MCJ9" s="100"/>
      <c r="MCK9" s="100"/>
      <c r="MCL9" s="100"/>
      <c r="MCM9" s="100"/>
      <c r="MCN9" s="100"/>
      <c r="MCO9" s="100"/>
      <c r="MCP9" s="100"/>
      <c r="MCQ9" s="100"/>
      <c r="MCR9" s="100"/>
      <c r="MCS9" s="100"/>
      <c r="MCT9" s="100"/>
      <c r="MCU9" s="100"/>
      <c r="MCV9" s="100"/>
      <c r="MCW9" s="100"/>
      <c r="MCX9" s="100"/>
      <c r="MCY9" s="100"/>
      <c r="MCZ9" s="100"/>
      <c r="MDA9" s="100"/>
      <c r="MDB9" s="100"/>
      <c r="MDC9" s="100"/>
      <c r="MDD9" s="100"/>
      <c r="MDE9" s="100"/>
      <c r="MDF9" s="100"/>
      <c r="MDG9" s="100"/>
      <c r="MDH9" s="100"/>
      <c r="MDI9" s="100"/>
      <c r="MDJ9" s="100"/>
      <c r="MDK9" s="100"/>
      <c r="MDL9" s="100"/>
      <c r="MDM9" s="100"/>
      <c r="MDN9" s="100"/>
      <c r="MDO9" s="100"/>
      <c r="MDP9" s="100"/>
      <c r="MDQ9" s="100"/>
      <c r="MDR9" s="100"/>
      <c r="MDS9" s="100"/>
      <c r="MDT9" s="100"/>
      <c r="MDU9" s="100"/>
      <c r="MDV9" s="100"/>
      <c r="MDW9" s="100"/>
      <c r="MDX9" s="100"/>
      <c r="MDY9" s="100"/>
      <c r="MDZ9" s="100"/>
      <c r="MEA9" s="100"/>
      <c r="MEB9" s="100"/>
      <c r="MEC9" s="100"/>
      <c r="MED9" s="100"/>
      <c r="MEE9" s="100"/>
      <c r="MEF9" s="100"/>
      <c r="MEG9" s="100"/>
      <c r="MEH9" s="100"/>
      <c r="MEI9" s="100"/>
      <c r="MEJ9" s="100"/>
      <c r="MEK9" s="100"/>
      <c r="MEL9" s="100"/>
      <c r="MEM9" s="100"/>
      <c r="MEN9" s="100"/>
      <c r="MEO9" s="100"/>
      <c r="MEP9" s="100"/>
      <c r="MEQ9" s="100"/>
      <c r="MER9" s="100"/>
      <c r="MES9" s="100"/>
      <c r="MET9" s="100"/>
      <c r="MEU9" s="100"/>
      <c r="MEV9" s="100"/>
      <c r="MEW9" s="100"/>
      <c r="MEX9" s="100"/>
      <c r="MEY9" s="100"/>
      <c r="MEZ9" s="100"/>
      <c r="MFA9" s="100"/>
      <c r="MFB9" s="100"/>
      <c r="MFC9" s="100"/>
      <c r="MFD9" s="100"/>
      <c r="MFE9" s="100"/>
      <c r="MFF9" s="100"/>
      <c r="MFG9" s="100"/>
      <c r="MFH9" s="100"/>
      <c r="MFI9" s="100"/>
      <c r="MFJ9" s="100"/>
      <c r="MFK9" s="100"/>
      <c r="MFL9" s="100"/>
      <c r="MFM9" s="100"/>
      <c r="MFN9" s="100"/>
      <c r="MFO9" s="100"/>
      <c r="MFP9" s="100"/>
      <c r="MFQ9" s="100"/>
      <c r="MFR9" s="100"/>
      <c r="MFS9" s="100"/>
      <c r="MFT9" s="100"/>
      <c r="MFU9" s="100"/>
      <c r="MFV9" s="100"/>
      <c r="MFW9" s="100"/>
      <c r="MFX9" s="100"/>
      <c r="MFY9" s="100"/>
      <c r="MFZ9" s="100"/>
      <c r="MGA9" s="100"/>
      <c r="MGB9" s="100"/>
      <c r="MGC9" s="100"/>
      <c r="MGD9" s="100"/>
      <c r="MGE9" s="100"/>
      <c r="MGF9" s="100"/>
      <c r="MGG9" s="100"/>
      <c r="MGH9" s="100"/>
      <c r="MGI9" s="100"/>
      <c r="MGJ9" s="100"/>
      <c r="MGK9" s="100"/>
      <c r="MGL9" s="100"/>
      <c r="MGM9" s="100"/>
      <c r="MGN9" s="100"/>
      <c r="MGO9" s="100"/>
      <c r="MGP9" s="100"/>
      <c r="MGQ9" s="100"/>
      <c r="MGR9" s="100"/>
      <c r="MGS9" s="100"/>
      <c r="MGT9" s="100"/>
      <c r="MGU9" s="100"/>
      <c r="MGV9" s="100"/>
      <c r="MGW9" s="100"/>
      <c r="MGX9" s="100"/>
      <c r="MGY9" s="100"/>
      <c r="MGZ9" s="100"/>
      <c r="MHA9" s="100"/>
      <c r="MHB9" s="100"/>
      <c r="MHC9" s="100"/>
      <c r="MHD9" s="100"/>
      <c r="MHE9" s="100"/>
      <c r="MHF9" s="100"/>
      <c r="MHG9" s="100"/>
      <c r="MHH9" s="100"/>
      <c r="MHI9" s="100"/>
      <c r="MHJ9" s="100"/>
      <c r="MHK9" s="100"/>
      <c r="MHL9" s="100"/>
      <c r="MHM9" s="100"/>
      <c r="MHN9" s="100"/>
      <c r="MHO9" s="100"/>
      <c r="MHP9" s="100"/>
      <c r="MHQ9" s="100"/>
      <c r="MHR9" s="100"/>
      <c r="MHS9" s="100"/>
      <c r="MHT9" s="100"/>
      <c r="MHU9" s="100"/>
      <c r="MHV9" s="100"/>
      <c r="MHW9" s="100"/>
      <c r="MHX9" s="100"/>
      <c r="MHY9" s="100"/>
      <c r="MHZ9" s="100"/>
      <c r="MIA9" s="100"/>
      <c r="MIB9" s="100"/>
      <c r="MIC9" s="100"/>
      <c r="MID9" s="100"/>
      <c r="MIE9" s="100"/>
      <c r="MIF9" s="100"/>
      <c r="MIG9" s="100"/>
      <c r="MIH9" s="100"/>
      <c r="MII9" s="100"/>
      <c r="MIJ9" s="100"/>
      <c r="MIK9" s="100"/>
      <c r="MIL9" s="100"/>
      <c r="MIM9" s="100"/>
      <c r="MIN9" s="100"/>
      <c r="MIO9" s="100"/>
      <c r="MIP9" s="100"/>
      <c r="MIQ9" s="100"/>
      <c r="MIR9" s="100"/>
      <c r="MIS9" s="100"/>
      <c r="MIT9" s="100"/>
      <c r="MIU9" s="100"/>
      <c r="MIV9" s="100"/>
      <c r="MIW9" s="100"/>
      <c r="MIX9" s="100"/>
      <c r="MIY9" s="100"/>
      <c r="MIZ9" s="100"/>
      <c r="MJA9" s="100"/>
      <c r="MJB9" s="100"/>
      <c r="MJC9" s="100"/>
      <c r="MJD9" s="100"/>
      <c r="MJE9" s="100"/>
      <c r="MJF9" s="100"/>
      <c r="MJG9" s="100"/>
      <c r="MJH9" s="100"/>
      <c r="MJI9" s="100"/>
      <c r="MJJ9" s="100"/>
      <c r="MJK9" s="100"/>
      <c r="MJL9" s="100"/>
      <c r="MJM9" s="100"/>
      <c r="MJN9" s="100"/>
      <c r="MJO9" s="100"/>
      <c r="MJP9" s="100"/>
      <c r="MJQ9" s="100"/>
      <c r="MJR9" s="100"/>
      <c r="MJS9" s="100"/>
      <c r="MJT9" s="100"/>
      <c r="MJU9" s="100"/>
      <c r="MJV9" s="100"/>
      <c r="MJW9" s="100"/>
      <c r="MJX9" s="100"/>
      <c r="MJY9" s="100"/>
      <c r="MJZ9" s="100"/>
      <c r="MKA9" s="100"/>
      <c r="MKB9" s="100"/>
      <c r="MKC9" s="100"/>
      <c r="MKD9" s="100"/>
      <c r="MKE9" s="100"/>
      <c r="MKF9" s="100"/>
      <c r="MKG9" s="100"/>
      <c r="MKH9" s="100"/>
      <c r="MKI9" s="100"/>
      <c r="MKJ9" s="100"/>
      <c r="MKK9" s="100"/>
      <c r="MKL9" s="100"/>
      <c r="MKM9" s="100"/>
      <c r="MKN9" s="100"/>
      <c r="MKO9" s="100"/>
      <c r="MKP9" s="100"/>
      <c r="MKQ9" s="100"/>
      <c r="MKR9" s="100"/>
      <c r="MKS9" s="100"/>
      <c r="MKT9" s="100"/>
      <c r="MKU9" s="100"/>
      <c r="MKV9" s="100"/>
      <c r="MKW9" s="100"/>
      <c r="MKX9" s="100"/>
      <c r="MKY9" s="100"/>
      <c r="MKZ9" s="100"/>
      <c r="MLA9" s="100"/>
      <c r="MLB9" s="100"/>
      <c r="MLC9" s="100"/>
      <c r="MLD9" s="100"/>
      <c r="MLE9" s="100"/>
      <c r="MLF9" s="100"/>
      <c r="MLG9" s="100"/>
      <c r="MLH9" s="100"/>
      <c r="MLI9" s="100"/>
      <c r="MLJ9" s="100"/>
      <c r="MLK9" s="100"/>
      <c r="MLL9" s="100"/>
      <c r="MLM9" s="100"/>
      <c r="MLN9" s="100"/>
      <c r="MLO9" s="100"/>
      <c r="MLP9" s="100"/>
      <c r="MLQ9" s="100"/>
      <c r="MLR9" s="100"/>
      <c r="MLS9" s="100"/>
      <c r="MLT9" s="100"/>
      <c r="MLU9" s="100"/>
      <c r="MLV9" s="100"/>
      <c r="MLW9" s="100"/>
      <c r="MLX9" s="100"/>
      <c r="MLY9" s="100"/>
      <c r="MLZ9" s="100"/>
      <c r="MMA9" s="100"/>
      <c r="MMB9" s="100"/>
      <c r="MMC9" s="100"/>
      <c r="MMD9" s="100"/>
      <c r="MME9" s="100"/>
      <c r="MMF9" s="100"/>
      <c r="MMG9" s="100"/>
      <c r="MMH9" s="100"/>
      <c r="MMI9" s="100"/>
      <c r="MMJ9" s="100"/>
      <c r="MMK9" s="100"/>
      <c r="MML9" s="100"/>
      <c r="MMM9" s="100"/>
      <c r="MMN9" s="100"/>
      <c r="MMO9" s="100"/>
      <c r="MMP9" s="100"/>
      <c r="MMQ9" s="100"/>
      <c r="MMR9" s="100"/>
      <c r="MMS9" s="100"/>
      <c r="MMT9" s="100"/>
      <c r="MMU9" s="100"/>
      <c r="MMV9" s="100"/>
      <c r="MMW9" s="100"/>
      <c r="MMX9" s="100"/>
      <c r="MMY9" s="100"/>
      <c r="MMZ9" s="100"/>
      <c r="MNA9" s="100"/>
      <c r="MNB9" s="100"/>
      <c r="MNC9" s="100"/>
      <c r="MND9" s="100"/>
      <c r="MNE9" s="100"/>
      <c r="MNF9" s="100"/>
      <c r="MNG9" s="100"/>
      <c r="MNH9" s="100"/>
      <c r="MNI9" s="100"/>
      <c r="MNJ9" s="100"/>
      <c r="MNK9" s="100"/>
      <c r="MNL9" s="100"/>
      <c r="MNM9" s="100"/>
      <c r="MNN9" s="100"/>
      <c r="MNO9" s="100"/>
      <c r="MNP9" s="100"/>
      <c r="MNQ9" s="100"/>
      <c r="MNR9" s="100"/>
      <c r="MNS9" s="100"/>
      <c r="MNT9" s="100"/>
      <c r="MNU9" s="100"/>
      <c r="MNV9" s="100"/>
      <c r="MNW9" s="100"/>
      <c r="MNX9" s="100"/>
      <c r="MNY9" s="100"/>
      <c r="MNZ9" s="100"/>
      <c r="MOA9" s="100"/>
      <c r="MOB9" s="100"/>
      <c r="MOC9" s="100"/>
      <c r="MOD9" s="100"/>
      <c r="MOE9" s="100"/>
      <c r="MOF9" s="100"/>
      <c r="MOG9" s="100"/>
      <c r="MOH9" s="100"/>
      <c r="MOI9" s="100"/>
      <c r="MOJ9" s="100"/>
      <c r="MOK9" s="100"/>
      <c r="MOL9" s="100"/>
      <c r="MOM9" s="100"/>
      <c r="MON9" s="100"/>
      <c r="MOO9" s="100"/>
      <c r="MOP9" s="100"/>
      <c r="MOQ9" s="100"/>
      <c r="MOR9" s="100"/>
      <c r="MOS9" s="100"/>
      <c r="MOT9" s="100"/>
      <c r="MOU9" s="100"/>
      <c r="MOV9" s="100"/>
      <c r="MOW9" s="100"/>
      <c r="MOX9" s="100"/>
      <c r="MOY9" s="100"/>
      <c r="MOZ9" s="100"/>
      <c r="MPA9" s="100"/>
      <c r="MPB9" s="100"/>
      <c r="MPC9" s="100"/>
      <c r="MPD9" s="100"/>
      <c r="MPE9" s="100"/>
      <c r="MPF9" s="100"/>
      <c r="MPG9" s="100"/>
      <c r="MPH9" s="100"/>
      <c r="MPI9" s="100"/>
      <c r="MPJ9" s="100"/>
      <c r="MPK9" s="100"/>
      <c r="MPL9" s="100"/>
      <c r="MPM9" s="100"/>
      <c r="MPN9" s="100"/>
      <c r="MPO9" s="100"/>
      <c r="MPP9" s="100"/>
      <c r="MPQ9" s="100"/>
      <c r="MPR9" s="100"/>
      <c r="MPS9" s="100"/>
      <c r="MPT9" s="100"/>
      <c r="MPU9" s="100"/>
      <c r="MPV9" s="100"/>
      <c r="MPW9" s="100"/>
      <c r="MPX9" s="100"/>
      <c r="MPY9" s="100"/>
      <c r="MPZ9" s="100"/>
      <c r="MQA9" s="100"/>
      <c r="MQB9" s="100"/>
      <c r="MQC9" s="100"/>
      <c r="MQD9" s="100"/>
      <c r="MQE9" s="100"/>
      <c r="MQF9" s="100"/>
      <c r="MQG9" s="100"/>
      <c r="MQH9" s="100"/>
      <c r="MQI9" s="100"/>
      <c r="MQJ9" s="100"/>
      <c r="MQK9" s="100"/>
      <c r="MQL9" s="100"/>
      <c r="MQM9" s="100"/>
      <c r="MQN9" s="100"/>
      <c r="MQO9" s="100"/>
      <c r="MQP9" s="100"/>
      <c r="MQQ9" s="100"/>
      <c r="MQR9" s="100"/>
      <c r="MQS9" s="100"/>
      <c r="MQT9" s="100"/>
      <c r="MQU9" s="100"/>
      <c r="MQV9" s="100"/>
      <c r="MQW9" s="100"/>
      <c r="MQX9" s="100"/>
      <c r="MQY9" s="100"/>
      <c r="MQZ9" s="100"/>
      <c r="MRA9" s="100"/>
      <c r="MRB9" s="100"/>
      <c r="MRC9" s="100"/>
      <c r="MRD9" s="100"/>
      <c r="MRE9" s="100"/>
      <c r="MRF9" s="100"/>
      <c r="MRG9" s="100"/>
      <c r="MRH9" s="100"/>
      <c r="MRI9" s="100"/>
      <c r="MRJ9" s="100"/>
      <c r="MRK9" s="100"/>
      <c r="MRL9" s="100"/>
      <c r="MRM9" s="100"/>
      <c r="MRN9" s="100"/>
      <c r="MRO9" s="100"/>
      <c r="MRP9" s="100"/>
      <c r="MRQ9" s="100"/>
      <c r="MRR9" s="100"/>
      <c r="MRS9" s="100"/>
      <c r="MRT9" s="100"/>
      <c r="MRU9" s="100"/>
      <c r="MRV9" s="100"/>
      <c r="MRW9" s="100"/>
      <c r="MRX9" s="100"/>
      <c r="MRY9" s="100"/>
      <c r="MRZ9" s="100"/>
      <c r="MSA9" s="100"/>
      <c r="MSB9" s="100"/>
      <c r="MSC9" s="100"/>
      <c r="MSD9" s="100"/>
      <c r="MSE9" s="100"/>
      <c r="MSF9" s="100"/>
      <c r="MSG9" s="100"/>
      <c r="MSH9" s="100"/>
      <c r="MSI9" s="100"/>
      <c r="MSJ9" s="100"/>
      <c r="MSK9" s="100"/>
      <c r="MSL9" s="100"/>
      <c r="MSM9" s="100"/>
      <c r="MSN9" s="100"/>
      <c r="MSO9" s="100"/>
      <c r="MSP9" s="100"/>
      <c r="MSQ9" s="100"/>
      <c r="MSR9" s="100"/>
      <c r="MSS9" s="100"/>
      <c r="MST9" s="100"/>
      <c r="MSU9" s="100"/>
      <c r="MSV9" s="100"/>
      <c r="MSW9" s="100"/>
      <c r="MSX9" s="100"/>
      <c r="MSY9" s="100"/>
      <c r="MSZ9" s="100"/>
      <c r="MTA9" s="100"/>
      <c r="MTB9" s="100"/>
      <c r="MTC9" s="100"/>
      <c r="MTD9" s="100"/>
      <c r="MTE9" s="100"/>
      <c r="MTF9" s="100"/>
      <c r="MTG9" s="100"/>
      <c r="MTH9" s="100"/>
      <c r="MTI9" s="100"/>
      <c r="MTJ9" s="100"/>
      <c r="MTK9" s="100"/>
      <c r="MTL9" s="100"/>
      <c r="MTM9" s="100"/>
      <c r="MTN9" s="100"/>
      <c r="MTO9" s="100"/>
      <c r="MTP9" s="100"/>
      <c r="MTQ9" s="100"/>
      <c r="MTR9" s="100"/>
      <c r="MTS9" s="100"/>
      <c r="MTT9" s="100"/>
      <c r="MTU9" s="100"/>
      <c r="MTV9" s="100"/>
      <c r="MTW9" s="100"/>
      <c r="MTX9" s="100"/>
      <c r="MTY9" s="100"/>
      <c r="MTZ9" s="100"/>
      <c r="MUA9" s="100"/>
      <c r="MUB9" s="100"/>
      <c r="MUC9" s="100"/>
      <c r="MUD9" s="100"/>
      <c r="MUE9" s="100"/>
      <c r="MUF9" s="100"/>
      <c r="MUG9" s="100"/>
      <c r="MUH9" s="100"/>
      <c r="MUI9" s="100"/>
      <c r="MUJ9" s="100"/>
      <c r="MUK9" s="100"/>
      <c r="MUL9" s="100"/>
      <c r="MUM9" s="100"/>
      <c r="MUN9" s="100"/>
      <c r="MUO9" s="100"/>
      <c r="MUP9" s="100"/>
      <c r="MUQ9" s="100"/>
      <c r="MUR9" s="100"/>
      <c r="MUS9" s="100"/>
      <c r="MUT9" s="100"/>
      <c r="MUU9" s="100"/>
      <c r="MUV9" s="100"/>
      <c r="MUW9" s="100"/>
      <c r="MUX9" s="100"/>
      <c r="MUY9" s="100"/>
      <c r="MUZ9" s="100"/>
      <c r="MVA9" s="100"/>
      <c r="MVB9" s="100"/>
      <c r="MVC9" s="100"/>
      <c r="MVD9" s="100"/>
      <c r="MVE9" s="100"/>
      <c r="MVF9" s="100"/>
      <c r="MVG9" s="100"/>
      <c r="MVH9" s="100"/>
      <c r="MVI9" s="100"/>
      <c r="MVJ9" s="100"/>
      <c r="MVK9" s="100"/>
      <c r="MVL9" s="100"/>
      <c r="MVM9" s="100"/>
      <c r="MVN9" s="100"/>
      <c r="MVO9" s="100"/>
      <c r="MVP9" s="100"/>
      <c r="MVQ9" s="100"/>
      <c r="MVR9" s="100"/>
      <c r="MVS9" s="100"/>
      <c r="MVT9" s="100"/>
      <c r="MVU9" s="100"/>
      <c r="MVV9" s="100"/>
      <c r="MVW9" s="100"/>
      <c r="MVX9" s="100"/>
      <c r="MVY9" s="100"/>
      <c r="MVZ9" s="100"/>
      <c r="MWA9" s="100"/>
      <c r="MWB9" s="100"/>
      <c r="MWC9" s="100"/>
      <c r="MWD9" s="100"/>
      <c r="MWE9" s="100"/>
      <c r="MWF9" s="100"/>
      <c r="MWG9" s="100"/>
      <c r="MWH9" s="100"/>
      <c r="MWI9" s="100"/>
      <c r="MWJ9" s="100"/>
      <c r="MWK9" s="100"/>
      <c r="MWL9" s="100"/>
      <c r="MWM9" s="100"/>
      <c r="MWN9" s="100"/>
      <c r="MWO9" s="100"/>
      <c r="MWP9" s="100"/>
      <c r="MWQ9" s="100"/>
      <c r="MWR9" s="100"/>
      <c r="MWS9" s="100"/>
      <c r="MWT9" s="100"/>
      <c r="MWU9" s="100"/>
      <c r="MWV9" s="100"/>
      <c r="MWW9" s="100"/>
      <c r="MWX9" s="100"/>
      <c r="MWY9" s="100"/>
      <c r="MWZ9" s="100"/>
      <c r="MXA9" s="100"/>
      <c r="MXB9" s="100"/>
      <c r="MXC9" s="100"/>
      <c r="MXD9" s="100"/>
      <c r="MXE9" s="100"/>
      <c r="MXF9" s="100"/>
      <c r="MXG9" s="100"/>
      <c r="MXH9" s="100"/>
      <c r="MXI9" s="100"/>
      <c r="MXJ9" s="100"/>
      <c r="MXK9" s="100"/>
      <c r="MXL9" s="100"/>
      <c r="MXM9" s="100"/>
      <c r="MXN9" s="100"/>
      <c r="MXO9" s="100"/>
      <c r="MXP9" s="100"/>
      <c r="MXQ9" s="100"/>
      <c r="MXR9" s="100"/>
      <c r="MXS9" s="100"/>
      <c r="MXT9" s="100"/>
      <c r="MXU9" s="100"/>
      <c r="MXV9" s="100"/>
      <c r="MXW9" s="100"/>
      <c r="MXX9" s="100"/>
      <c r="MXY9" s="100"/>
      <c r="MXZ9" s="100"/>
      <c r="MYA9" s="100"/>
      <c r="MYB9" s="100"/>
      <c r="MYC9" s="100"/>
      <c r="MYD9" s="100"/>
      <c r="MYE9" s="100"/>
      <c r="MYF9" s="100"/>
      <c r="MYG9" s="100"/>
      <c r="MYH9" s="100"/>
      <c r="MYI9" s="100"/>
      <c r="MYJ9" s="100"/>
      <c r="MYK9" s="100"/>
      <c r="MYL9" s="100"/>
      <c r="MYM9" s="100"/>
      <c r="MYN9" s="100"/>
      <c r="MYO9" s="100"/>
      <c r="MYP9" s="100"/>
      <c r="MYQ9" s="100"/>
      <c r="MYR9" s="100"/>
      <c r="MYS9" s="100"/>
      <c r="MYT9" s="100"/>
      <c r="MYU9" s="100"/>
      <c r="MYV9" s="100"/>
      <c r="MYW9" s="100"/>
      <c r="MYX9" s="100"/>
      <c r="MYY9" s="100"/>
      <c r="MYZ9" s="100"/>
      <c r="MZA9" s="100"/>
      <c r="MZB9" s="100"/>
      <c r="MZC9" s="100"/>
      <c r="MZD9" s="100"/>
      <c r="MZE9" s="100"/>
      <c r="MZF9" s="100"/>
      <c r="MZG9" s="100"/>
      <c r="MZH9" s="100"/>
      <c r="MZI9" s="100"/>
      <c r="MZJ9" s="100"/>
      <c r="MZK9" s="100"/>
      <c r="MZL9" s="100"/>
      <c r="MZM9" s="100"/>
      <c r="MZN9" s="100"/>
      <c r="MZO9" s="100"/>
      <c r="MZP9" s="100"/>
      <c r="MZQ9" s="100"/>
      <c r="MZR9" s="100"/>
      <c r="MZS9" s="100"/>
      <c r="MZT9" s="100"/>
      <c r="MZU9" s="100"/>
      <c r="MZV9" s="100"/>
      <c r="MZW9" s="100"/>
      <c r="MZX9" s="100"/>
      <c r="MZY9" s="100"/>
      <c r="MZZ9" s="100"/>
      <c r="NAA9" s="100"/>
      <c r="NAB9" s="100"/>
      <c r="NAC9" s="100"/>
      <c r="NAD9" s="100"/>
      <c r="NAE9" s="100"/>
      <c r="NAF9" s="100"/>
      <c r="NAG9" s="100"/>
      <c r="NAH9" s="100"/>
      <c r="NAI9" s="100"/>
      <c r="NAJ9" s="100"/>
      <c r="NAK9" s="100"/>
      <c r="NAL9" s="100"/>
      <c r="NAM9" s="100"/>
      <c r="NAN9" s="100"/>
      <c r="NAO9" s="100"/>
      <c r="NAP9" s="100"/>
      <c r="NAQ9" s="100"/>
      <c r="NAR9" s="100"/>
      <c r="NAS9" s="100"/>
      <c r="NAT9" s="100"/>
      <c r="NAU9" s="100"/>
      <c r="NAV9" s="100"/>
      <c r="NAW9" s="100"/>
      <c r="NAX9" s="100"/>
      <c r="NAY9" s="100"/>
      <c r="NAZ9" s="100"/>
      <c r="NBA9" s="100"/>
      <c r="NBB9" s="100"/>
      <c r="NBC9" s="100"/>
      <c r="NBD9" s="100"/>
      <c r="NBE9" s="100"/>
      <c r="NBF9" s="100"/>
      <c r="NBG9" s="100"/>
      <c r="NBH9" s="100"/>
      <c r="NBI9" s="100"/>
      <c r="NBJ9" s="100"/>
      <c r="NBK9" s="100"/>
      <c r="NBL9" s="100"/>
      <c r="NBM9" s="100"/>
      <c r="NBN9" s="100"/>
      <c r="NBO9" s="100"/>
      <c r="NBP9" s="100"/>
      <c r="NBQ9" s="100"/>
      <c r="NBR9" s="100"/>
      <c r="NBS9" s="100"/>
      <c r="NBT9" s="100"/>
      <c r="NBU9" s="100"/>
      <c r="NBV9" s="100"/>
      <c r="NBW9" s="100"/>
      <c r="NBX9" s="100"/>
      <c r="NBY9" s="100"/>
      <c r="NBZ9" s="100"/>
      <c r="NCA9" s="100"/>
      <c r="NCB9" s="100"/>
      <c r="NCC9" s="100"/>
      <c r="NCD9" s="100"/>
      <c r="NCE9" s="100"/>
      <c r="NCF9" s="100"/>
      <c r="NCG9" s="100"/>
      <c r="NCH9" s="100"/>
      <c r="NCI9" s="100"/>
      <c r="NCJ9" s="100"/>
      <c r="NCK9" s="100"/>
      <c r="NCL9" s="100"/>
      <c r="NCM9" s="100"/>
      <c r="NCN9" s="100"/>
      <c r="NCO9" s="100"/>
      <c r="NCP9" s="100"/>
      <c r="NCQ9" s="100"/>
      <c r="NCR9" s="100"/>
      <c r="NCS9" s="100"/>
      <c r="NCT9" s="100"/>
      <c r="NCU9" s="100"/>
      <c r="NCV9" s="100"/>
      <c r="NCW9" s="100"/>
      <c r="NCX9" s="100"/>
      <c r="NCY9" s="100"/>
      <c r="NCZ9" s="100"/>
      <c r="NDA9" s="100"/>
      <c r="NDB9" s="100"/>
      <c r="NDC9" s="100"/>
      <c r="NDD9" s="100"/>
      <c r="NDE9" s="100"/>
      <c r="NDF9" s="100"/>
      <c r="NDG9" s="100"/>
      <c r="NDH9" s="100"/>
      <c r="NDI9" s="100"/>
      <c r="NDJ9" s="100"/>
      <c r="NDK9" s="100"/>
      <c r="NDL9" s="100"/>
      <c r="NDM9" s="100"/>
      <c r="NDN9" s="100"/>
      <c r="NDO9" s="100"/>
      <c r="NDP9" s="100"/>
      <c r="NDQ9" s="100"/>
      <c r="NDR9" s="100"/>
      <c r="NDS9" s="100"/>
      <c r="NDT9" s="100"/>
      <c r="NDU9" s="100"/>
      <c r="NDV9" s="100"/>
      <c r="NDW9" s="100"/>
      <c r="NDX9" s="100"/>
      <c r="NDY9" s="100"/>
      <c r="NDZ9" s="100"/>
      <c r="NEA9" s="100"/>
      <c r="NEB9" s="100"/>
      <c r="NEC9" s="100"/>
      <c r="NED9" s="100"/>
      <c r="NEE9" s="100"/>
      <c r="NEF9" s="100"/>
      <c r="NEG9" s="100"/>
      <c r="NEH9" s="100"/>
      <c r="NEI9" s="100"/>
      <c r="NEJ9" s="100"/>
      <c r="NEK9" s="100"/>
      <c r="NEL9" s="100"/>
      <c r="NEM9" s="100"/>
      <c r="NEN9" s="100"/>
      <c r="NEO9" s="100"/>
      <c r="NEP9" s="100"/>
      <c r="NEQ9" s="100"/>
      <c r="NER9" s="100"/>
      <c r="NES9" s="100"/>
      <c r="NET9" s="100"/>
      <c r="NEU9" s="100"/>
      <c r="NEV9" s="100"/>
      <c r="NEW9" s="100"/>
      <c r="NEX9" s="100"/>
      <c r="NEY9" s="100"/>
      <c r="NEZ9" s="100"/>
      <c r="NFA9" s="100"/>
      <c r="NFB9" s="100"/>
      <c r="NFC9" s="100"/>
      <c r="NFD9" s="100"/>
      <c r="NFE9" s="100"/>
      <c r="NFF9" s="100"/>
      <c r="NFG9" s="100"/>
      <c r="NFH9" s="100"/>
      <c r="NFI9" s="100"/>
      <c r="NFJ9" s="100"/>
      <c r="NFK9" s="100"/>
      <c r="NFL9" s="100"/>
      <c r="NFM9" s="100"/>
      <c r="NFN9" s="100"/>
      <c r="NFO9" s="100"/>
      <c r="NFP9" s="100"/>
      <c r="NFQ9" s="100"/>
      <c r="NFR9" s="100"/>
      <c r="NFS9" s="100"/>
      <c r="NFT9" s="100"/>
      <c r="NFU9" s="100"/>
      <c r="NFV9" s="100"/>
      <c r="NFW9" s="100"/>
      <c r="NFX9" s="100"/>
      <c r="NFY9" s="100"/>
      <c r="NFZ9" s="100"/>
      <c r="NGA9" s="100"/>
      <c r="NGB9" s="100"/>
      <c r="NGC9" s="100"/>
      <c r="NGD9" s="100"/>
      <c r="NGE9" s="100"/>
      <c r="NGF9" s="100"/>
      <c r="NGG9" s="100"/>
      <c r="NGH9" s="100"/>
      <c r="NGI9" s="100"/>
      <c r="NGJ9" s="100"/>
      <c r="NGK9" s="100"/>
      <c r="NGL9" s="100"/>
      <c r="NGM9" s="100"/>
      <c r="NGN9" s="100"/>
      <c r="NGO9" s="100"/>
      <c r="NGP9" s="100"/>
      <c r="NGQ9" s="100"/>
      <c r="NGR9" s="100"/>
      <c r="NGS9" s="100"/>
      <c r="NGT9" s="100"/>
      <c r="NGU9" s="100"/>
      <c r="NGV9" s="100"/>
      <c r="NGW9" s="100"/>
      <c r="NGX9" s="100"/>
      <c r="NGY9" s="100"/>
      <c r="NGZ9" s="100"/>
      <c r="NHA9" s="100"/>
      <c r="NHB9" s="100"/>
      <c r="NHC9" s="100"/>
      <c r="NHD9" s="100"/>
      <c r="NHE9" s="100"/>
      <c r="NHF9" s="100"/>
      <c r="NHG9" s="100"/>
      <c r="NHH9" s="100"/>
      <c r="NHI9" s="100"/>
      <c r="NHJ9" s="100"/>
      <c r="NHK9" s="100"/>
      <c r="NHL9" s="100"/>
      <c r="NHM9" s="100"/>
      <c r="NHN9" s="100"/>
      <c r="NHO9" s="100"/>
      <c r="NHP9" s="100"/>
      <c r="NHQ9" s="100"/>
      <c r="NHR9" s="100"/>
      <c r="NHS9" s="100"/>
      <c r="NHT9" s="100"/>
      <c r="NHU9" s="100"/>
      <c r="NHV9" s="100"/>
      <c r="NHW9" s="100"/>
      <c r="NHX9" s="100"/>
      <c r="NHY9" s="100"/>
      <c r="NHZ9" s="100"/>
      <c r="NIA9" s="100"/>
      <c r="NIB9" s="100"/>
      <c r="NIC9" s="100"/>
      <c r="NID9" s="100"/>
      <c r="NIE9" s="100"/>
      <c r="NIF9" s="100"/>
      <c r="NIG9" s="100"/>
      <c r="NIH9" s="100"/>
      <c r="NII9" s="100"/>
      <c r="NIJ9" s="100"/>
      <c r="NIK9" s="100"/>
      <c r="NIL9" s="100"/>
      <c r="NIM9" s="100"/>
      <c r="NIN9" s="100"/>
      <c r="NIO9" s="100"/>
      <c r="NIP9" s="100"/>
      <c r="NIQ9" s="100"/>
      <c r="NIR9" s="100"/>
      <c r="NIS9" s="100"/>
      <c r="NIT9" s="100"/>
      <c r="NIU9" s="100"/>
      <c r="NIV9" s="100"/>
      <c r="NIW9" s="100"/>
      <c r="NIX9" s="100"/>
      <c r="NIY9" s="100"/>
      <c r="NIZ9" s="100"/>
      <c r="NJA9" s="100"/>
      <c r="NJB9" s="100"/>
      <c r="NJC9" s="100"/>
      <c r="NJD9" s="100"/>
      <c r="NJE9" s="100"/>
      <c r="NJF9" s="100"/>
      <c r="NJG9" s="100"/>
      <c r="NJH9" s="100"/>
      <c r="NJI9" s="100"/>
      <c r="NJJ9" s="100"/>
      <c r="NJK9" s="100"/>
      <c r="NJL9" s="100"/>
      <c r="NJM9" s="100"/>
      <c r="NJN9" s="100"/>
      <c r="NJO9" s="100"/>
      <c r="NJP9" s="100"/>
      <c r="NJQ9" s="100"/>
      <c r="NJR9" s="100"/>
      <c r="NJS9" s="100"/>
      <c r="NJT9" s="100"/>
      <c r="NJU9" s="100"/>
      <c r="NJV9" s="100"/>
      <c r="NJW9" s="100"/>
      <c r="NJX9" s="100"/>
      <c r="NJY9" s="100"/>
      <c r="NJZ9" s="100"/>
      <c r="NKA9" s="100"/>
      <c r="NKB9" s="100"/>
      <c r="NKC9" s="100"/>
      <c r="NKD9" s="100"/>
      <c r="NKE9" s="100"/>
      <c r="NKF9" s="100"/>
      <c r="NKG9" s="100"/>
      <c r="NKH9" s="100"/>
      <c r="NKI9" s="100"/>
      <c r="NKJ9" s="100"/>
      <c r="NKK9" s="100"/>
      <c r="NKL9" s="100"/>
      <c r="NKM9" s="100"/>
      <c r="NKN9" s="100"/>
      <c r="NKO9" s="100"/>
      <c r="NKP9" s="100"/>
      <c r="NKQ9" s="100"/>
      <c r="NKR9" s="100"/>
      <c r="NKS9" s="100"/>
      <c r="NKT9" s="100"/>
      <c r="NKU9" s="100"/>
      <c r="NKV9" s="100"/>
      <c r="NKW9" s="100"/>
      <c r="NKX9" s="100"/>
      <c r="NKY9" s="100"/>
      <c r="NKZ9" s="100"/>
      <c r="NLA9" s="100"/>
      <c r="NLB9" s="100"/>
      <c r="NLC9" s="100"/>
      <c r="NLD9" s="100"/>
      <c r="NLE9" s="100"/>
      <c r="NLF9" s="100"/>
      <c r="NLG9" s="100"/>
      <c r="NLH9" s="100"/>
      <c r="NLI9" s="100"/>
      <c r="NLJ9" s="100"/>
      <c r="NLK9" s="100"/>
      <c r="NLL9" s="100"/>
      <c r="NLM9" s="100"/>
      <c r="NLN9" s="100"/>
      <c r="NLO9" s="100"/>
      <c r="NLP9" s="100"/>
      <c r="NLQ9" s="100"/>
      <c r="NLR9" s="100"/>
      <c r="NLS9" s="100"/>
      <c r="NLT9" s="100"/>
      <c r="NLU9" s="100"/>
      <c r="NLV9" s="100"/>
      <c r="NLW9" s="100"/>
      <c r="NLX9" s="100"/>
      <c r="NLY9" s="100"/>
      <c r="NLZ9" s="100"/>
      <c r="NMA9" s="100"/>
      <c r="NMB9" s="100"/>
      <c r="NMC9" s="100"/>
      <c r="NMD9" s="100"/>
      <c r="NME9" s="100"/>
      <c r="NMF9" s="100"/>
      <c r="NMG9" s="100"/>
      <c r="NMH9" s="100"/>
      <c r="NMI9" s="100"/>
      <c r="NMJ9" s="100"/>
      <c r="NMK9" s="100"/>
      <c r="NML9" s="100"/>
      <c r="NMM9" s="100"/>
      <c r="NMN9" s="100"/>
      <c r="NMO9" s="100"/>
      <c r="NMP9" s="100"/>
      <c r="NMQ9" s="100"/>
      <c r="NMR9" s="100"/>
      <c r="NMS9" s="100"/>
      <c r="NMT9" s="100"/>
      <c r="NMU9" s="100"/>
      <c r="NMV9" s="100"/>
      <c r="NMW9" s="100"/>
      <c r="NMX9" s="100"/>
      <c r="NMY9" s="100"/>
      <c r="NMZ9" s="100"/>
      <c r="NNA9" s="100"/>
      <c r="NNB9" s="100"/>
      <c r="NNC9" s="100"/>
      <c r="NND9" s="100"/>
      <c r="NNE9" s="100"/>
      <c r="NNF9" s="100"/>
      <c r="NNG9" s="100"/>
      <c r="NNH9" s="100"/>
      <c r="NNI9" s="100"/>
      <c r="NNJ9" s="100"/>
      <c r="NNK9" s="100"/>
      <c r="NNL9" s="100"/>
      <c r="NNM9" s="100"/>
      <c r="NNN9" s="100"/>
      <c r="NNO9" s="100"/>
      <c r="NNP9" s="100"/>
      <c r="NNQ9" s="100"/>
      <c r="NNR9" s="100"/>
      <c r="NNS9" s="100"/>
      <c r="NNT9" s="100"/>
      <c r="NNU9" s="100"/>
      <c r="NNV9" s="100"/>
      <c r="NNW9" s="100"/>
      <c r="NNX9" s="100"/>
      <c r="NNY9" s="100"/>
      <c r="NNZ9" s="100"/>
      <c r="NOA9" s="100"/>
      <c r="NOB9" s="100"/>
      <c r="NOC9" s="100"/>
      <c r="NOD9" s="100"/>
      <c r="NOE9" s="100"/>
      <c r="NOF9" s="100"/>
      <c r="NOG9" s="100"/>
      <c r="NOH9" s="100"/>
      <c r="NOI9" s="100"/>
      <c r="NOJ9" s="100"/>
      <c r="NOK9" s="100"/>
      <c r="NOL9" s="100"/>
      <c r="NOM9" s="100"/>
      <c r="NON9" s="100"/>
      <c r="NOO9" s="100"/>
      <c r="NOP9" s="100"/>
      <c r="NOQ9" s="100"/>
      <c r="NOR9" s="100"/>
      <c r="NOS9" s="100"/>
      <c r="NOT9" s="100"/>
      <c r="NOU9" s="100"/>
      <c r="NOV9" s="100"/>
      <c r="NOW9" s="100"/>
      <c r="NOX9" s="100"/>
      <c r="NOY9" s="100"/>
      <c r="NOZ9" s="100"/>
      <c r="NPA9" s="100"/>
      <c r="NPB9" s="100"/>
      <c r="NPC9" s="100"/>
      <c r="NPD9" s="100"/>
      <c r="NPE9" s="100"/>
      <c r="NPF9" s="100"/>
      <c r="NPG9" s="100"/>
      <c r="NPH9" s="100"/>
      <c r="NPI9" s="100"/>
      <c r="NPJ9" s="100"/>
      <c r="NPK9" s="100"/>
      <c r="NPL9" s="100"/>
      <c r="NPM9" s="100"/>
      <c r="NPN9" s="100"/>
      <c r="NPO9" s="100"/>
      <c r="NPP9" s="100"/>
      <c r="NPQ9" s="100"/>
      <c r="NPR9" s="100"/>
      <c r="NPS9" s="100"/>
      <c r="NPT9" s="100"/>
      <c r="NPU9" s="100"/>
      <c r="NPV9" s="100"/>
      <c r="NPW9" s="100"/>
      <c r="NPX9" s="100"/>
      <c r="NPY9" s="100"/>
      <c r="NPZ9" s="100"/>
      <c r="NQA9" s="100"/>
      <c r="NQB9" s="100"/>
      <c r="NQC9" s="100"/>
      <c r="NQD9" s="100"/>
      <c r="NQE9" s="100"/>
      <c r="NQF9" s="100"/>
      <c r="NQG9" s="100"/>
      <c r="NQH9" s="100"/>
      <c r="NQI9" s="100"/>
      <c r="NQJ9" s="100"/>
      <c r="NQK9" s="100"/>
      <c r="NQL9" s="100"/>
      <c r="NQM9" s="100"/>
      <c r="NQN9" s="100"/>
      <c r="NQO9" s="100"/>
      <c r="NQP9" s="100"/>
      <c r="NQQ9" s="100"/>
      <c r="NQR9" s="100"/>
      <c r="NQS9" s="100"/>
      <c r="NQT9" s="100"/>
      <c r="NQU9" s="100"/>
      <c r="NQV9" s="100"/>
      <c r="NQW9" s="100"/>
      <c r="NQX9" s="100"/>
      <c r="NQY9" s="100"/>
      <c r="NQZ9" s="100"/>
      <c r="NRA9" s="100"/>
      <c r="NRB9" s="100"/>
      <c r="NRC9" s="100"/>
      <c r="NRD9" s="100"/>
      <c r="NRE9" s="100"/>
      <c r="NRF9" s="100"/>
      <c r="NRG9" s="100"/>
      <c r="NRH9" s="100"/>
      <c r="NRI9" s="100"/>
      <c r="NRJ9" s="100"/>
      <c r="NRK9" s="100"/>
      <c r="NRL9" s="100"/>
      <c r="NRM9" s="100"/>
      <c r="NRN9" s="100"/>
      <c r="NRO9" s="100"/>
      <c r="NRP9" s="100"/>
      <c r="NRQ9" s="100"/>
      <c r="NRR9" s="100"/>
      <c r="NRS9" s="100"/>
      <c r="NRT9" s="100"/>
      <c r="NRU9" s="100"/>
      <c r="NRV9" s="100"/>
      <c r="NRW9" s="100"/>
      <c r="NRX9" s="100"/>
      <c r="NRY9" s="100"/>
      <c r="NRZ9" s="100"/>
      <c r="NSA9" s="100"/>
      <c r="NSB9" s="100"/>
      <c r="NSC9" s="100"/>
      <c r="NSD9" s="100"/>
      <c r="NSE9" s="100"/>
      <c r="NSF9" s="100"/>
      <c r="NSG9" s="100"/>
      <c r="NSH9" s="100"/>
      <c r="NSI9" s="100"/>
      <c r="NSJ9" s="100"/>
      <c r="NSK9" s="100"/>
      <c r="NSL9" s="100"/>
      <c r="NSM9" s="100"/>
      <c r="NSN9" s="100"/>
      <c r="NSO9" s="100"/>
      <c r="NSP9" s="100"/>
      <c r="NSQ9" s="100"/>
      <c r="NSR9" s="100"/>
      <c r="NSS9" s="100"/>
      <c r="NST9" s="100"/>
      <c r="NSU9" s="100"/>
      <c r="NSV9" s="100"/>
      <c r="NSW9" s="100"/>
      <c r="NSX9" s="100"/>
      <c r="NSY9" s="100"/>
      <c r="NSZ9" s="100"/>
      <c r="NTA9" s="100"/>
      <c r="NTB9" s="100"/>
      <c r="NTC9" s="100"/>
      <c r="NTD9" s="100"/>
      <c r="NTE9" s="100"/>
      <c r="NTF9" s="100"/>
      <c r="NTG9" s="100"/>
      <c r="NTH9" s="100"/>
      <c r="NTI9" s="100"/>
      <c r="NTJ9" s="100"/>
      <c r="NTK9" s="100"/>
      <c r="NTL9" s="100"/>
      <c r="NTM9" s="100"/>
      <c r="NTN9" s="100"/>
      <c r="NTO9" s="100"/>
      <c r="NTP9" s="100"/>
      <c r="NTQ9" s="100"/>
      <c r="NTR9" s="100"/>
      <c r="NTS9" s="100"/>
      <c r="NTT9" s="100"/>
      <c r="NTU9" s="100"/>
      <c r="NTV9" s="100"/>
      <c r="NTW9" s="100"/>
      <c r="NTX9" s="100"/>
      <c r="NTY9" s="100"/>
      <c r="NTZ9" s="100"/>
      <c r="NUA9" s="100"/>
      <c r="NUB9" s="100"/>
      <c r="NUC9" s="100"/>
      <c r="NUD9" s="100"/>
      <c r="NUE9" s="100"/>
      <c r="NUF9" s="100"/>
      <c r="NUG9" s="100"/>
      <c r="NUH9" s="100"/>
      <c r="NUI9" s="100"/>
      <c r="NUJ9" s="100"/>
      <c r="NUK9" s="100"/>
      <c r="NUL9" s="100"/>
      <c r="NUM9" s="100"/>
      <c r="NUN9" s="100"/>
      <c r="NUO9" s="100"/>
      <c r="NUP9" s="100"/>
      <c r="NUQ9" s="100"/>
      <c r="NUR9" s="100"/>
      <c r="NUS9" s="100"/>
      <c r="NUT9" s="100"/>
      <c r="NUU9" s="100"/>
      <c r="NUV9" s="100"/>
      <c r="NUW9" s="100"/>
      <c r="NUX9" s="100"/>
      <c r="NUY9" s="100"/>
      <c r="NUZ9" s="100"/>
      <c r="NVA9" s="100"/>
      <c r="NVB9" s="100"/>
      <c r="NVC9" s="100"/>
      <c r="NVD9" s="100"/>
      <c r="NVE9" s="100"/>
      <c r="NVF9" s="100"/>
      <c r="NVG9" s="100"/>
      <c r="NVH9" s="100"/>
      <c r="NVI9" s="100"/>
      <c r="NVJ9" s="100"/>
      <c r="NVK9" s="100"/>
      <c r="NVL9" s="100"/>
      <c r="NVM9" s="100"/>
      <c r="NVN9" s="100"/>
      <c r="NVO9" s="100"/>
      <c r="NVP9" s="100"/>
      <c r="NVQ9" s="100"/>
      <c r="NVR9" s="100"/>
      <c r="NVS9" s="100"/>
      <c r="NVT9" s="100"/>
      <c r="NVU9" s="100"/>
      <c r="NVV9" s="100"/>
      <c r="NVW9" s="100"/>
      <c r="NVX9" s="100"/>
      <c r="NVY9" s="100"/>
      <c r="NVZ9" s="100"/>
      <c r="NWA9" s="100"/>
      <c r="NWB9" s="100"/>
      <c r="NWC9" s="100"/>
      <c r="NWD9" s="100"/>
      <c r="NWE9" s="100"/>
      <c r="NWF9" s="100"/>
      <c r="NWG9" s="100"/>
      <c r="NWH9" s="100"/>
      <c r="NWI9" s="100"/>
      <c r="NWJ9" s="100"/>
      <c r="NWK9" s="100"/>
      <c r="NWL9" s="100"/>
      <c r="NWM9" s="100"/>
      <c r="NWN9" s="100"/>
      <c r="NWO9" s="100"/>
      <c r="NWP9" s="100"/>
      <c r="NWQ9" s="100"/>
      <c r="NWR9" s="100"/>
      <c r="NWS9" s="100"/>
      <c r="NWT9" s="100"/>
      <c r="NWU9" s="100"/>
      <c r="NWV9" s="100"/>
      <c r="NWW9" s="100"/>
      <c r="NWX9" s="100"/>
      <c r="NWY9" s="100"/>
      <c r="NWZ9" s="100"/>
      <c r="NXA9" s="100"/>
      <c r="NXB9" s="100"/>
      <c r="NXC9" s="100"/>
      <c r="NXD9" s="100"/>
      <c r="NXE9" s="100"/>
      <c r="NXF9" s="100"/>
      <c r="NXG9" s="100"/>
      <c r="NXH9" s="100"/>
      <c r="NXI9" s="100"/>
      <c r="NXJ9" s="100"/>
      <c r="NXK9" s="100"/>
      <c r="NXL9" s="100"/>
      <c r="NXM9" s="100"/>
      <c r="NXN9" s="100"/>
      <c r="NXO9" s="100"/>
      <c r="NXP9" s="100"/>
      <c r="NXQ9" s="100"/>
      <c r="NXR9" s="100"/>
      <c r="NXS9" s="100"/>
      <c r="NXT9" s="100"/>
      <c r="NXU9" s="100"/>
      <c r="NXV9" s="100"/>
      <c r="NXW9" s="100"/>
      <c r="NXX9" s="100"/>
      <c r="NXY9" s="100"/>
      <c r="NXZ9" s="100"/>
      <c r="NYA9" s="100"/>
      <c r="NYB9" s="100"/>
      <c r="NYC9" s="100"/>
      <c r="NYD9" s="100"/>
      <c r="NYE9" s="100"/>
      <c r="NYF9" s="100"/>
      <c r="NYG9" s="100"/>
      <c r="NYH9" s="100"/>
      <c r="NYI9" s="100"/>
      <c r="NYJ9" s="100"/>
      <c r="NYK9" s="100"/>
      <c r="NYL9" s="100"/>
      <c r="NYM9" s="100"/>
      <c r="NYN9" s="100"/>
      <c r="NYO9" s="100"/>
      <c r="NYP9" s="100"/>
      <c r="NYQ9" s="100"/>
      <c r="NYR9" s="100"/>
      <c r="NYS9" s="100"/>
      <c r="NYT9" s="100"/>
      <c r="NYU9" s="100"/>
      <c r="NYV9" s="100"/>
      <c r="NYW9" s="100"/>
      <c r="NYX9" s="100"/>
      <c r="NYY9" s="100"/>
      <c r="NYZ9" s="100"/>
      <c r="NZA9" s="100"/>
      <c r="NZB9" s="100"/>
      <c r="NZC9" s="100"/>
      <c r="NZD9" s="100"/>
      <c r="NZE9" s="100"/>
      <c r="NZF9" s="100"/>
      <c r="NZG9" s="100"/>
      <c r="NZH9" s="100"/>
      <c r="NZI9" s="100"/>
      <c r="NZJ9" s="100"/>
      <c r="NZK9" s="100"/>
      <c r="NZL9" s="100"/>
      <c r="NZM9" s="100"/>
      <c r="NZN9" s="100"/>
      <c r="NZO9" s="100"/>
      <c r="NZP9" s="100"/>
      <c r="NZQ9" s="100"/>
      <c r="NZR9" s="100"/>
      <c r="NZS9" s="100"/>
      <c r="NZT9" s="100"/>
      <c r="NZU9" s="100"/>
      <c r="NZV9" s="100"/>
      <c r="NZW9" s="100"/>
      <c r="NZX9" s="100"/>
      <c r="NZY9" s="100"/>
      <c r="NZZ9" s="100"/>
      <c r="OAA9" s="100"/>
      <c r="OAB9" s="100"/>
      <c r="OAC9" s="100"/>
      <c r="OAD9" s="100"/>
      <c r="OAE9" s="100"/>
      <c r="OAF9" s="100"/>
      <c r="OAG9" s="100"/>
      <c r="OAH9" s="100"/>
      <c r="OAI9" s="100"/>
      <c r="OAJ9" s="100"/>
      <c r="OAK9" s="100"/>
      <c r="OAL9" s="100"/>
      <c r="OAM9" s="100"/>
      <c r="OAN9" s="100"/>
      <c r="OAO9" s="100"/>
      <c r="OAP9" s="100"/>
      <c r="OAQ9" s="100"/>
      <c r="OAR9" s="100"/>
      <c r="OAS9" s="100"/>
      <c r="OAT9" s="100"/>
      <c r="OAU9" s="100"/>
      <c r="OAV9" s="100"/>
      <c r="OAW9" s="100"/>
      <c r="OAX9" s="100"/>
      <c r="OAY9" s="100"/>
      <c r="OAZ9" s="100"/>
      <c r="OBA9" s="100"/>
      <c r="OBB9" s="100"/>
      <c r="OBC9" s="100"/>
      <c r="OBD9" s="100"/>
      <c r="OBE9" s="100"/>
      <c r="OBF9" s="100"/>
      <c r="OBG9" s="100"/>
      <c r="OBH9" s="100"/>
      <c r="OBI9" s="100"/>
      <c r="OBJ9" s="100"/>
      <c r="OBK9" s="100"/>
      <c r="OBL9" s="100"/>
      <c r="OBM9" s="100"/>
      <c r="OBN9" s="100"/>
      <c r="OBO9" s="100"/>
      <c r="OBP9" s="100"/>
      <c r="OBQ9" s="100"/>
      <c r="OBR9" s="100"/>
      <c r="OBS9" s="100"/>
      <c r="OBT9" s="100"/>
      <c r="OBU9" s="100"/>
      <c r="OBV9" s="100"/>
      <c r="OBW9" s="100"/>
      <c r="OBX9" s="100"/>
      <c r="OBY9" s="100"/>
      <c r="OBZ9" s="100"/>
      <c r="OCA9" s="100"/>
      <c r="OCB9" s="100"/>
      <c r="OCC9" s="100"/>
      <c r="OCD9" s="100"/>
      <c r="OCE9" s="100"/>
      <c r="OCF9" s="100"/>
      <c r="OCG9" s="100"/>
      <c r="OCH9" s="100"/>
      <c r="OCI9" s="100"/>
      <c r="OCJ9" s="100"/>
      <c r="OCK9" s="100"/>
      <c r="OCL9" s="100"/>
      <c r="OCM9" s="100"/>
      <c r="OCN9" s="100"/>
      <c r="OCO9" s="100"/>
      <c r="OCP9" s="100"/>
      <c r="OCQ9" s="100"/>
      <c r="OCR9" s="100"/>
      <c r="OCS9" s="100"/>
      <c r="OCT9" s="100"/>
      <c r="OCU9" s="100"/>
      <c r="OCV9" s="100"/>
      <c r="OCW9" s="100"/>
      <c r="OCX9" s="100"/>
      <c r="OCY9" s="100"/>
      <c r="OCZ9" s="100"/>
      <c r="ODA9" s="100"/>
      <c r="ODB9" s="100"/>
      <c r="ODC9" s="100"/>
      <c r="ODD9" s="100"/>
      <c r="ODE9" s="100"/>
      <c r="ODF9" s="100"/>
      <c r="ODG9" s="100"/>
      <c r="ODH9" s="100"/>
      <c r="ODI9" s="100"/>
      <c r="ODJ9" s="100"/>
      <c r="ODK9" s="100"/>
      <c r="ODL9" s="100"/>
      <c r="ODM9" s="100"/>
      <c r="ODN9" s="100"/>
      <c r="ODO9" s="100"/>
      <c r="ODP9" s="100"/>
      <c r="ODQ9" s="100"/>
      <c r="ODR9" s="100"/>
      <c r="ODS9" s="100"/>
      <c r="ODT9" s="100"/>
      <c r="ODU9" s="100"/>
      <c r="ODV9" s="100"/>
      <c r="ODW9" s="100"/>
      <c r="ODX9" s="100"/>
      <c r="ODY9" s="100"/>
      <c r="ODZ9" s="100"/>
      <c r="OEA9" s="100"/>
      <c r="OEB9" s="100"/>
      <c r="OEC9" s="100"/>
      <c r="OED9" s="100"/>
      <c r="OEE9" s="100"/>
      <c r="OEF9" s="100"/>
      <c r="OEG9" s="100"/>
      <c r="OEH9" s="100"/>
      <c r="OEI9" s="100"/>
      <c r="OEJ9" s="100"/>
      <c r="OEK9" s="100"/>
      <c r="OEL9" s="100"/>
      <c r="OEM9" s="100"/>
      <c r="OEN9" s="100"/>
      <c r="OEO9" s="100"/>
      <c r="OEP9" s="100"/>
      <c r="OEQ9" s="100"/>
      <c r="OER9" s="100"/>
      <c r="OES9" s="100"/>
      <c r="OET9" s="100"/>
      <c r="OEU9" s="100"/>
      <c r="OEV9" s="100"/>
      <c r="OEW9" s="100"/>
      <c r="OEX9" s="100"/>
      <c r="OEY9" s="100"/>
      <c r="OEZ9" s="100"/>
      <c r="OFA9" s="100"/>
      <c r="OFB9" s="100"/>
      <c r="OFC9" s="100"/>
      <c r="OFD9" s="100"/>
      <c r="OFE9" s="100"/>
      <c r="OFF9" s="100"/>
      <c r="OFG9" s="100"/>
      <c r="OFH9" s="100"/>
      <c r="OFI9" s="100"/>
      <c r="OFJ9" s="100"/>
      <c r="OFK9" s="100"/>
      <c r="OFL9" s="100"/>
      <c r="OFM9" s="100"/>
      <c r="OFN9" s="100"/>
      <c r="OFO9" s="100"/>
      <c r="OFP9" s="100"/>
      <c r="OFQ9" s="100"/>
      <c r="OFR9" s="100"/>
      <c r="OFS9" s="100"/>
      <c r="OFT9" s="100"/>
      <c r="OFU9" s="100"/>
      <c r="OFV9" s="100"/>
      <c r="OFW9" s="100"/>
      <c r="OFX9" s="100"/>
      <c r="OFY9" s="100"/>
      <c r="OFZ9" s="100"/>
      <c r="OGA9" s="100"/>
      <c r="OGB9" s="100"/>
      <c r="OGC9" s="100"/>
      <c r="OGD9" s="100"/>
      <c r="OGE9" s="100"/>
      <c r="OGF9" s="100"/>
      <c r="OGG9" s="100"/>
      <c r="OGH9" s="100"/>
      <c r="OGI9" s="100"/>
      <c r="OGJ9" s="100"/>
      <c r="OGK9" s="100"/>
      <c r="OGL9" s="100"/>
      <c r="OGM9" s="100"/>
      <c r="OGN9" s="100"/>
      <c r="OGO9" s="100"/>
      <c r="OGP9" s="100"/>
      <c r="OGQ9" s="100"/>
      <c r="OGR9" s="100"/>
      <c r="OGS9" s="100"/>
      <c r="OGT9" s="100"/>
      <c r="OGU9" s="100"/>
      <c r="OGV9" s="100"/>
      <c r="OGW9" s="100"/>
      <c r="OGX9" s="100"/>
      <c r="OGY9" s="100"/>
      <c r="OGZ9" s="100"/>
      <c r="OHA9" s="100"/>
      <c r="OHB9" s="100"/>
      <c r="OHC9" s="100"/>
      <c r="OHD9" s="100"/>
      <c r="OHE9" s="100"/>
      <c r="OHF9" s="100"/>
      <c r="OHG9" s="100"/>
      <c r="OHH9" s="100"/>
      <c r="OHI9" s="100"/>
      <c r="OHJ9" s="100"/>
      <c r="OHK9" s="100"/>
      <c r="OHL9" s="100"/>
      <c r="OHM9" s="100"/>
      <c r="OHN9" s="100"/>
      <c r="OHO9" s="100"/>
      <c r="OHP9" s="100"/>
      <c r="OHQ9" s="100"/>
      <c r="OHR9" s="100"/>
      <c r="OHS9" s="100"/>
      <c r="OHT9" s="100"/>
      <c r="OHU9" s="100"/>
      <c r="OHV9" s="100"/>
      <c r="OHW9" s="100"/>
      <c r="OHX9" s="100"/>
      <c r="OHY9" s="100"/>
      <c r="OHZ9" s="100"/>
      <c r="OIA9" s="100"/>
      <c r="OIB9" s="100"/>
      <c r="OIC9" s="100"/>
      <c r="OID9" s="100"/>
      <c r="OIE9" s="100"/>
      <c r="OIF9" s="100"/>
      <c r="OIG9" s="100"/>
      <c r="OIH9" s="100"/>
      <c r="OII9" s="100"/>
      <c r="OIJ9" s="100"/>
      <c r="OIK9" s="100"/>
      <c r="OIL9" s="100"/>
      <c r="OIM9" s="100"/>
      <c r="OIN9" s="100"/>
      <c r="OIO9" s="100"/>
      <c r="OIP9" s="100"/>
      <c r="OIQ9" s="100"/>
      <c r="OIR9" s="100"/>
      <c r="OIS9" s="100"/>
      <c r="OIT9" s="100"/>
      <c r="OIU9" s="100"/>
      <c r="OIV9" s="100"/>
      <c r="OIW9" s="100"/>
      <c r="OIX9" s="100"/>
      <c r="OIY9" s="100"/>
      <c r="OIZ9" s="100"/>
      <c r="OJA9" s="100"/>
      <c r="OJB9" s="100"/>
      <c r="OJC9" s="100"/>
      <c r="OJD9" s="100"/>
      <c r="OJE9" s="100"/>
      <c r="OJF9" s="100"/>
      <c r="OJG9" s="100"/>
      <c r="OJH9" s="100"/>
      <c r="OJI9" s="100"/>
      <c r="OJJ9" s="100"/>
      <c r="OJK9" s="100"/>
      <c r="OJL9" s="100"/>
      <c r="OJM9" s="100"/>
      <c r="OJN9" s="100"/>
      <c r="OJO9" s="100"/>
      <c r="OJP9" s="100"/>
      <c r="OJQ9" s="100"/>
      <c r="OJR9" s="100"/>
      <c r="OJS9" s="100"/>
      <c r="OJT9" s="100"/>
      <c r="OJU9" s="100"/>
      <c r="OJV9" s="100"/>
      <c r="OJW9" s="100"/>
      <c r="OJX9" s="100"/>
      <c r="OJY9" s="100"/>
      <c r="OJZ9" s="100"/>
      <c r="OKA9" s="100"/>
      <c r="OKB9" s="100"/>
      <c r="OKC9" s="100"/>
      <c r="OKD9" s="100"/>
      <c r="OKE9" s="100"/>
      <c r="OKF9" s="100"/>
      <c r="OKG9" s="100"/>
      <c r="OKH9" s="100"/>
      <c r="OKI9" s="100"/>
      <c r="OKJ9" s="100"/>
      <c r="OKK9" s="100"/>
      <c r="OKL9" s="100"/>
      <c r="OKM9" s="100"/>
      <c r="OKN9" s="100"/>
      <c r="OKO9" s="100"/>
      <c r="OKP9" s="100"/>
      <c r="OKQ9" s="100"/>
      <c r="OKR9" s="100"/>
      <c r="OKS9" s="100"/>
      <c r="OKT9" s="100"/>
      <c r="OKU9" s="100"/>
      <c r="OKV9" s="100"/>
      <c r="OKW9" s="100"/>
      <c r="OKX9" s="100"/>
      <c r="OKY9" s="100"/>
      <c r="OKZ9" s="100"/>
      <c r="OLA9" s="100"/>
      <c r="OLB9" s="100"/>
      <c r="OLC9" s="100"/>
      <c r="OLD9" s="100"/>
      <c r="OLE9" s="100"/>
      <c r="OLF9" s="100"/>
      <c r="OLG9" s="100"/>
      <c r="OLH9" s="100"/>
      <c r="OLI9" s="100"/>
      <c r="OLJ9" s="100"/>
      <c r="OLK9" s="100"/>
      <c r="OLL9" s="100"/>
      <c r="OLM9" s="100"/>
      <c r="OLN9" s="100"/>
      <c r="OLO9" s="100"/>
      <c r="OLP9" s="100"/>
      <c r="OLQ9" s="100"/>
      <c r="OLR9" s="100"/>
      <c r="OLS9" s="100"/>
      <c r="OLT9" s="100"/>
      <c r="OLU9" s="100"/>
      <c r="OLV9" s="100"/>
      <c r="OLW9" s="100"/>
      <c r="OLX9" s="100"/>
      <c r="OLY9" s="100"/>
      <c r="OLZ9" s="100"/>
      <c r="OMA9" s="100"/>
      <c r="OMB9" s="100"/>
      <c r="OMC9" s="100"/>
      <c r="OMD9" s="100"/>
      <c r="OME9" s="100"/>
      <c r="OMF9" s="100"/>
      <c r="OMG9" s="100"/>
      <c r="OMH9" s="100"/>
      <c r="OMI9" s="100"/>
      <c r="OMJ9" s="100"/>
      <c r="OMK9" s="100"/>
      <c r="OML9" s="100"/>
      <c r="OMM9" s="100"/>
      <c r="OMN9" s="100"/>
      <c r="OMO9" s="100"/>
      <c r="OMP9" s="100"/>
      <c r="OMQ9" s="100"/>
      <c r="OMR9" s="100"/>
      <c r="OMS9" s="100"/>
      <c r="OMT9" s="100"/>
      <c r="OMU9" s="100"/>
      <c r="OMV9" s="100"/>
      <c r="OMW9" s="100"/>
      <c r="OMX9" s="100"/>
      <c r="OMY9" s="100"/>
      <c r="OMZ9" s="100"/>
      <c r="ONA9" s="100"/>
      <c r="ONB9" s="100"/>
      <c r="ONC9" s="100"/>
      <c r="OND9" s="100"/>
      <c r="ONE9" s="100"/>
      <c r="ONF9" s="100"/>
      <c r="ONG9" s="100"/>
      <c r="ONH9" s="100"/>
      <c r="ONI9" s="100"/>
      <c r="ONJ9" s="100"/>
      <c r="ONK9" s="100"/>
      <c r="ONL9" s="100"/>
      <c r="ONM9" s="100"/>
      <c r="ONN9" s="100"/>
      <c r="ONO9" s="100"/>
      <c r="ONP9" s="100"/>
      <c r="ONQ9" s="100"/>
      <c r="ONR9" s="100"/>
      <c r="ONS9" s="100"/>
      <c r="ONT9" s="100"/>
      <c r="ONU9" s="100"/>
      <c r="ONV9" s="100"/>
      <c r="ONW9" s="100"/>
      <c r="ONX9" s="100"/>
      <c r="ONY9" s="100"/>
      <c r="ONZ9" s="100"/>
      <c r="OOA9" s="100"/>
      <c r="OOB9" s="100"/>
      <c r="OOC9" s="100"/>
      <c r="OOD9" s="100"/>
      <c r="OOE9" s="100"/>
      <c r="OOF9" s="100"/>
      <c r="OOG9" s="100"/>
      <c r="OOH9" s="100"/>
      <c r="OOI9" s="100"/>
      <c r="OOJ9" s="100"/>
      <c r="OOK9" s="100"/>
      <c r="OOL9" s="100"/>
      <c r="OOM9" s="100"/>
      <c r="OON9" s="100"/>
      <c r="OOO9" s="100"/>
      <c r="OOP9" s="100"/>
      <c r="OOQ9" s="100"/>
      <c r="OOR9" s="100"/>
      <c r="OOS9" s="100"/>
      <c r="OOT9" s="100"/>
      <c r="OOU9" s="100"/>
      <c r="OOV9" s="100"/>
      <c r="OOW9" s="100"/>
      <c r="OOX9" s="100"/>
      <c r="OOY9" s="100"/>
      <c r="OOZ9" s="100"/>
      <c r="OPA9" s="100"/>
      <c r="OPB9" s="100"/>
      <c r="OPC9" s="100"/>
      <c r="OPD9" s="100"/>
      <c r="OPE9" s="100"/>
      <c r="OPF9" s="100"/>
      <c r="OPG9" s="100"/>
      <c r="OPH9" s="100"/>
      <c r="OPI9" s="100"/>
      <c r="OPJ9" s="100"/>
      <c r="OPK9" s="100"/>
      <c r="OPL9" s="100"/>
      <c r="OPM9" s="100"/>
      <c r="OPN9" s="100"/>
      <c r="OPO9" s="100"/>
      <c r="OPP9" s="100"/>
      <c r="OPQ9" s="100"/>
      <c r="OPR9" s="100"/>
      <c r="OPS9" s="100"/>
      <c r="OPT9" s="100"/>
      <c r="OPU9" s="100"/>
      <c r="OPV9" s="100"/>
      <c r="OPW9" s="100"/>
      <c r="OPX9" s="100"/>
      <c r="OPY9" s="100"/>
      <c r="OPZ9" s="100"/>
      <c r="OQA9" s="100"/>
      <c r="OQB9" s="100"/>
      <c r="OQC9" s="100"/>
      <c r="OQD9" s="100"/>
      <c r="OQE9" s="100"/>
      <c r="OQF9" s="100"/>
      <c r="OQG9" s="100"/>
      <c r="OQH9" s="100"/>
      <c r="OQI9" s="100"/>
      <c r="OQJ9" s="100"/>
      <c r="OQK9" s="100"/>
      <c r="OQL9" s="100"/>
      <c r="OQM9" s="100"/>
      <c r="OQN9" s="100"/>
      <c r="OQO9" s="100"/>
      <c r="OQP9" s="100"/>
      <c r="OQQ9" s="100"/>
      <c r="OQR9" s="100"/>
      <c r="OQS9" s="100"/>
      <c r="OQT9" s="100"/>
      <c r="OQU9" s="100"/>
      <c r="OQV9" s="100"/>
      <c r="OQW9" s="100"/>
      <c r="OQX9" s="100"/>
      <c r="OQY9" s="100"/>
      <c r="OQZ9" s="100"/>
      <c r="ORA9" s="100"/>
      <c r="ORB9" s="100"/>
      <c r="ORC9" s="100"/>
      <c r="ORD9" s="100"/>
      <c r="ORE9" s="100"/>
      <c r="ORF9" s="100"/>
      <c r="ORG9" s="100"/>
      <c r="ORH9" s="100"/>
      <c r="ORI9" s="100"/>
      <c r="ORJ9" s="100"/>
      <c r="ORK9" s="100"/>
      <c r="ORL9" s="100"/>
      <c r="ORM9" s="100"/>
      <c r="ORN9" s="100"/>
      <c r="ORO9" s="100"/>
      <c r="ORP9" s="100"/>
      <c r="ORQ9" s="100"/>
      <c r="ORR9" s="100"/>
      <c r="ORS9" s="100"/>
      <c r="ORT9" s="100"/>
      <c r="ORU9" s="100"/>
      <c r="ORV9" s="100"/>
      <c r="ORW9" s="100"/>
      <c r="ORX9" s="100"/>
      <c r="ORY9" s="100"/>
      <c r="ORZ9" s="100"/>
      <c r="OSA9" s="100"/>
      <c r="OSB9" s="100"/>
      <c r="OSC9" s="100"/>
      <c r="OSD9" s="100"/>
      <c r="OSE9" s="100"/>
      <c r="OSF9" s="100"/>
      <c r="OSG9" s="100"/>
      <c r="OSH9" s="100"/>
      <c r="OSI9" s="100"/>
      <c r="OSJ9" s="100"/>
      <c r="OSK9" s="100"/>
      <c r="OSL9" s="100"/>
      <c r="OSM9" s="100"/>
      <c r="OSN9" s="100"/>
      <c r="OSO9" s="100"/>
      <c r="OSP9" s="100"/>
      <c r="OSQ9" s="100"/>
      <c r="OSR9" s="100"/>
      <c r="OSS9" s="100"/>
      <c r="OST9" s="100"/>
      <c r="OSU9" s="100"/>
      <c r="OSV9" s="100"/>
      <c r="OSW9" s="100"/>
      <c r="OSX9" s="100"/>
      <c r="OSY9" s="100"/>
      <c r="OSZ9" s="100"/>
      <c r="OTA9" s="100"/>
      <c r="OTB9" s="100"/>
      <c r="OTC9" s="100"/>
      <c r="OTD9" s="100"/>
      <c r="OTE9" s="100"/>
      <c r="OTF9" s="100"/>
      <c r="OTG9" s="100"/>
      <c r="OTH9" s="100"/>
      <c r="OTI9" s="100"/>
      <c r="OTJ9" s="100"/>
      <c r="OTK9" s="100"/>
      <c r="OTL9" s="100"/>
      <c r="OTM9" s="100"/>
      <c r="OTN9" s="100"/>
      <c r="OTO9" s="100"/>
      <c r="OTP9" s="100"/>
      <c r="OTQ9" s="100"/>
      <c r="OTR9" s="100"/>
      <c r="OTS9" s="100"/>
      <c r="OTT9" s="100"/>
      <c r="OTU9" s="100"/>
      <c r="OTV9" s="100"/>
      <c r="OTW9" s="100"/>
      <c r="OTX9" s="100"/>
      <c r="OTY9" s="100"/>
      <c r="OTZ9" s="100"/>
      <c r="OUA9" s="100"/>
      <c r="OUB9" s="100"/>
      <c r="OUC9" s="100"/>
      <c r="OUD9" s="100"/>
      <c r="OUE9" s="100"/>
      <c r="OUF9" s="100"/>
      <c r="OUG9" s="100"/>
      <c r="OUH9" s="100"/>
      <c r="OUI9" s="100"/>
      <c r="OUJ9" s="100"/>
      <c r="OUK9" s="100"/>
      <c r="OUL9" s="100"/>
      <c r="OUM9" s="100"/>
      <c r="OUN9" s="100"/>
      <c r="OUO9" s="100"/>
      <c r="OUP9" s="100"/>
      <c r="OUQ9" s="100"/>
      <c r="OUR9" s="100"/>
      <c r="OUS9" s="100"/>
      <c r="OUT9" s="100"/>
      <c r="OUU9" s="100"/>
      <c r="OUV9" s="100"/>
      <c r="OUW9" s="100"/>
      <c r="OUX9" s="100"/>
      <c r="OUY9" s="100"/>
      <c r="OUZ9" s="100"/>
      <c r="OVA9" s="100"/>
      <c r="OVB9" s="100"/>
      <c r="OVC9" s="100"/>
      <c r="OVD9" s="100"/>
      <c r="OVE9" s="100"/>
      <c r="OVF9" s="100"/>
      <c r="OVG9" s="100"/>
      <c r="OVH9" s="100"/>
      <c r="OVI9" s="100"/>
      <c r="OVJ9" s="100"/>
      <c r="OVK9" s="100"/>
      <c r="OVL9" s="100"/>
      <c r="OVM9" s="100"/>
      <c r="OVN9" s="100"/>
      <c r="OVO9" s="100"/>
      <c r="OVP9" s="100"/>
      <c r="OVQ9" s="100"/>
      <c r="OVR9" s="100"/>
      <c r="OVS9" s="100"/>
      <c r="OVT9" s="100"/>
      <c r="OVU9" s="100"/>
      <c r="OVV9" s="100"/>
      <c r="OVW9" s="100"/>
      <c r="OVX9" s="100"/>
      <c r="OVY9" s="100"/>
      <c r="OVZ9" s="100"/>
      <c r="OWA9" s="100"/>
      <c r="OWB9" s="100"/>
      <c r="OWC9" s="100"/>
      <c r="OWD9" s="100"/>
      <c r="OWE9" s="100"/>
      <c r="OWF9" s="100"/>
      <c r="OWG9" s="100"/>
      <c r="OWH9" s="100"/>
      <c r="OWI9" s="100"/>
      <c r="OWJ9" s="100"/>
      <c r="OWK9" s="100"/>
      <c r="OWL9" s="100"/>
      <c r="OWM9" s="100"/>
      <c r="OWN9" s="100"/>
      <c r="OWO9" s="100"/>
      <c r="OWP9" s="100"/>
      <c r="OWQ9" s="100"/>
      <c r="OWR9" s="100"/>
      <c r="OWS9" s="100"/>
      <c r="OWT9" s="100"/>
      <c r="OWU9" s="100"/>
      <c r="OWV9" s="100"/>
      <c r="OWW9" s="100"/>
      <c r="OWX9" s="100"/>
      <c r="OWY9" s="100"/>
      <c r="OWZ9" s="100"/>
      <c r="OXA9" s="100"/>
      <c r="OXB9" s="100"/>
      <c r="OXC9" s="100"/>
      <c r="OXD9" s="100"/>
      <c r="OXE9" s="100"/>
      <c r="OXF9" s="100"/>
      <c r="OXG9" s="100"/>
      <c r="OXH9" s="100"/>
      <c r="OXI9" s="100"/>
      <c r="OXJ9" s="100"/>
      <c r="OXK9" s="100"/>
      <c r="OXL9" s="100"/>
      <c r="OXM9" s="100"/>
      <c r="OXN9" s="100"/>
      <c r="OXO9" s="100"/>
      <c r="OXP9" s="100"/>
      <c r="OXQ9" s="100"/>
      <c r="OXR9" s="100"/>
      <c r="OXS9" s="100"/>
      <c r="OXT9" s="100"/>
      <c r="OXU9" s="100"/>
      <c r="OXV9" s="100"/>
      <c r="OXW9" s="100"/>
      <c r="OXX9" s="100"/>
      <c r="OXY9" s="100"/>
      <c r="OXZ9" s="100"/>
      <c r="OYA9" s="100"/>
      <c r="OYB9" s="100"/>
      <c r="OYC9" s="100"/>
      <c r="OYD9" s="100"/>
      <c r="OYE9" s="100"/>
      <c r="OYF9" s="100"/>
      <c r="OYG9" s="100"/>
      <c r="OYH9" s="100"/>
      <c r="OYI9" s="100"/>
      <c r="OYJ9" s="100"/>
      <c r="OYK9" s="100"/>
      <c r="OYL9" s="100"/>
      <c r="OYM9" s="100"/>
      <c r="OYN9" s="100"/>
      <c r="OYO9" s="100"/>
      <c r="OYP9" s="100"/>
      <c r="OYQ9" s="100"/>
      <c r="OYR9" s="100"/>
      <c r="OYS9" s="100"/>
      <c r="OYT9" s="100"/>
      <c r="OYU9" s="100"/>
      <c r="OYV9" s="100"/>
      <c r="OYW9" s="100"/>
      <c r="OYX9" s="100"/>
      <c r="OYY9" s="100"/>
      <c r="OYZ9" s="100"/>
      <c r="OZA9" s="100"/>
      <c r="OZB9" s="100"/>
      <c r="OZC9" s="100"/>
      <c r="OZD9" s="100"/>
      <c r="OZE9" s="100"/>
      <c r="OZF9" s="100"/>
      <c r="OZG9" s="100"/>
      <c r="OZH9" s="100"/>
      <c r="OZI9" s="100"/>
      <c r="OZJ9" s="100"/>
      <c r="OZK9" s="100"/>
      <c r="OZL9" s="100"/>
      <c r="OZM9" s="100"/>
      <c r="OZN9" s="100"/>
      <c r="OZO9" s="100"/>
      <c r="OZP9" s="100"/>
      <c r="OZQ9" s="100"/>
      <c r="OZR9" s="100"/>
      <c r="OZS9" s="100"/>
      <c r="OZT9" s="100"/>
      <c r="OZU9" s="100"/>
      <c r="OZV9" s="100"/>
      <c r="OZW9" s="100"/>
      <c r="OZX9" s="100"/>
      <c r="OZY9" s="100"/>
      <c r="OZZ9" s="100"/>
      <c r="PAA9" s="100"/>
      <c r="PAB9" s="100"/>
      <c r="PAC9" s="100"/>
      <c r="PAD9" s="100"/>
      <c r="PAE9" s="100"/>
      <c r="PAF9" s="100"/>
      <c r="PAG9" s="100"/>
      <c r="PAH9" s="100"/>
      <c r="PAI9" s="100"/>
      <c r="PAJ9" s="100"/>
      <c r="PAK9" s="100"/>
      <c r="PAL9" s="100"/>
      <c r="PAM9" s="100"/>
      <c r="PAN9" s="100"/>
      <c r="PAO9" s="100"/>
      <c r="PAP9" s="100"/>
      <c r="PAQ9" s="100"/>
      <c r="PAR9" s="100"/>
      <c r="PAS9" s="100"/>
      <c r="PAT9" s="100"/>
      <c r="PAU9" s="100"/>
      <c r="PAV9" s="100"/>
      <c r="PAW9" s="100"/>
      <c r="PAX9" s="100"/>
      <c r="PAY9" s="100"/>
      <c r="PAZ9" s="100"/>
      <c r="PBA9" s="100"/>
      <c r="PBB9" s="100"/>
      <c r="PBC9" s="100"/>
      <c r="PBD9" s="100"/>
      <c r="PBE9" s="100"/>
      <c r="PBF9" s="100"/>
      <c r="PBG9" s="100"/>
      <c r="PBH9" s="100"/>
      <c r="PBI9" s="100"/>
      <c r="PBJ9" s="100"/>
      <c r="PBK9" s="100"/>
      <c r="PBL9" s="100"/>
      <c r="PBM9" s="100"/>
      <c r="PBN9" s="100"/>
      <c r="PBO9" s="100"/>
      <c r="PBP9" s="100"/>
      <c r="PBQ9" s="100"/>
      <c r="PBR9" s="100"/>
      <c r="PBS9" s="100"/>
      <c r="PBT9" s="100"/>
      <c r="PBU9" s="100"/>
      <c r="PBV9" s="100"/>
      <c r="PBW9" s="100"/>
      <c r="PBX9" s="100"/>
      <c r="PBY9" s="100"/>
      <c r="PBZ9" s="100"/>
      <c r="PCA9" s="100"/>
      <c r="PCB9" s="100"/>
      <c r="PCC9" s="100"/>
      <c r="PCD9" s="100"/>
      <c r="PCE9" s="100"/>
      <c r="PCF9" s="100"/>
      <c r="PCG9" s="100"/>
      <c r="PCH9" s="100"/>
      <c r="PCI9" s="100"/>
      <c r="PCJ9" s="100"/>
      <c r="PCK9" s="100"/>
      <c r="PCL9" s="100"/>
      <c r="PCM9" s="100"/>
      <c r="PCN9" s="100"/>
      <c r="PCO9" s="100"/>
      <c r="PCP9" s="100"/>
      <c r="PCQ9" s="100"/>
      <c r="PCR9" s="100"/>
      <c r="PCS9" s="100"/>
      <c r="PCT9" s="100"/>
      <c r="PCU9" s="100"/>
      <c r="PCV9" s="100"/>
      <c r="PCW9" s="100"/>
      <c r="PCX9" s="100"/>
      <c r="PCY9" s="100"/>
      <c r="PCZ9" s="100"/>
      <c r="PDA9" s="100"/>
      <c r="PDB9" s="100"/>
      <c r="PDC9" s="100"/>
      <c r="PDD9" s="100"/>
      <c r="PDE9" s="100"/>
      <c r="PDF9" s="100"/>
      <c r="PDG9" s="100"/>
      <c r="PDH9" s="100"/>
      <c r="PDI9" s="100"/>
      <c r="PDJ9" s="100"/>
      <c r="PDK9" s="100"/>
      <c r="PDL9" s="100"/>
      <c r="PDM9" s="100"/>
      <c r="PDN9" s="100"/>
      <c r="PDO9" s="100"/>
      <c r="PDP9" s="100"/>
      <c r="PDQ9" s="100"/>
      <c r="PDR9" s="100"/>
      <c r="PDS9" s="100"/>
      <c r="PDT9" s="100"/>
      <c r="PDU9" s="100"/>
      <c r="PDV9" s="100"/>
      <c r="PDW9" s="100"/>
      <c r="PDX9" s="100"/>
      <c r="PDY9" s="100"/>
      <c r="PDZ9" s="100"/>
      <c r="PEA9" s="100"/>
      <c r="PEB9" s="100"/>
      <c r="PEC9" s="100"/>
      <c r="PED9" s="100"/>
      <c r="PEE9" s="100"/>
      <c r="PEF9" s="100"/>
      <c r="PEG9" s="100"/>
      <c r="PEH9" s="100"/>
      <c r="PEI9" s="100"/>
      <c r="PEJ9" s="100"/>
      <c r="PEK9" s="100"/>
      <c r="PEL9" s="100"/>
      <c r="PEM9" s="100"/>
      <c r="PEN9" s="100"/>
      <c r="PEO9" s="100"/>
      <c r="PEP9" s="100"/>
      <c r="PEQ9" s="100"/>
      <c r="PER9" s="100"/>
      <c r="PES9" s="100"/>
      <c r="PET9" s="100"/>
      <c r="PEU9" s="100"/>
      <c r="PEV9" s="100"/>
      <c r="PEW9" s="100"/>
      <c r="PEX9" s="100"/>
      <c r="PEY9" s="100"/>
      <c r="PEZ9" s="100"/>
      <c r="PFA9" s="100"/>
      <c r="PFB9" s="100"/>
      <c r="PFC9" s="100"/>
      <c r="PFD9" s="100"/>
      <c r="PFE9" s="100"/>
      <c r="PFF9" s="100"/>
      <c r="PFG9" s="100"/>
      <c r="PFH9" s="100"/>
      <c r="PFI9" s="100"/>
      <c r="PFJ9" s="100"/>
      <c r="PFK9" s="100"/>
      <c r="PFL9" s="100"/>
      <c r="PFM9" s="100"/>
      <c r="PFN9" s="100"/>
      <c r="PFO9" s="100"/>
      <c r="PFP9" s="100"/>
      <c r="PFQ9" s="100"/>
      <c r="PFR9" s="100"/>
      <c r="PFS9" s="100"/>
      <c r="PFT9" s="100"/>
      <c r="PFU9" s="100"/>
      <c r="PFV9" s="100"/>
      <c r="PFW9" s="100"/>
      <c r="PFX9" s="100"/>
      <c r="PFY9" s="100"/>
      <c r="PFZ9" s="100"/>
      <c r="PGA9" s="100"/>
      <c r="PGB9" s="100"/>
      <c r="PGC9" s="100"/>
      <c r="PGD9" s="100"/>
      <c r="PGE9" s="100"/>
      <c r="PGF9" s="100"/>
      <c r="PGG9" s="100"/>
      <c r="PGH9" s="100"/>
      <c r="PGI9" s="100"/>
      <c r="PGJ9" s="100"/>
      <c r="PGK9" s="100"/>
      <c r="PGL9" s="100"/>
      <c r="PGM9" s="100"/>
      <c r="PGN9" s="100"/>
      <c r="PGO9" s="100"/>
      <c r="PGP9" s="100"/>
      <c r="PGQ9" s="100"/>
      <c r="PGR9" s="100"/>
      <c r="PGS9" s="100"/>
      <c r="PGT9" s="100"/>
      <c r="PGU9" s="100"/>
      <c r="PGV9" s="100"/>
      <c r="PGW9" s="100"/>
      <c r="PGX9" s="100"/>
      <c r="PGY9" s="100"/>
      <c r="PGZ9" s="100"/>
      <c r="PHA9" s="100"/>
      <c r="PHB9" s="100"/>
      <c r="PHC9" s="100"/>
      <c r="PHD9" s="100"/>
      <c r="PHE9" s="100"/>
      <c r="PHF9" s="100"/>
      <c r="PHG9" s="100"/>
      <c r="PHH9" s="100"/>
      <c r="PHI9" s="100"/>
      <c r="PHJ9" s="100"/>
      <c r="PHK9" s="100"/>
      <c r="PHL9" s="100"/>
      <c r="PHM9" s="100"/>
      <c r="PHN9" s="100"/>
      <c r="PHO9" s="100"/>
      <c r="PHP9" s="100"/>
      <c r="PHQ9" s="100"/>
      <c r="PHR9" s="100"/>
      <c r="PHS9" s="100"/>
      <c r="PHT9" s="100"/>
      <c r="PHU9" s="100"/>
      <c r="PHV9" s="100"/>
      <c r="PHW9" s="100"/>
      <c r="PHX9" s="100"/>
      <c r="PHY9" s="100"/>
      <c r="PHZ9" s="100"/>
      <c r="PIA9" s="100"/>
      <c r="PIB9" s="100"/>
      <c r="PIC9" s="100"/>
      <c r="PID9" s="100"/>
      <c r="PIE9" s="100"/>
      <c r="PIF9" s="100"/>
      <c r="PIG9" s="100"/>
      <c r="PIH9" s="100"/>
      <c r="PII9" s="100"/>
      <c r="PIJ9" s="100"/>
      <c r="PIK9" s="100"/>
      <c r="PIL9" s="100"/>
      <c r="PIM9" s="100"/>
      <c r="PIN9" s="100"/>
      <c r="PIO9" s="100"/>
      <c r="PIP9" s="100"/>
      <c r="PIQ9" s="100"/>
      <c r="PIR9" s="100"/>
      <c r="PIS9" s="100"/>
      <c r="PIT9" s="100"/>
      <c r="PIU9" s="100"/>
      <c r="PIV9" s="100"/>
      <c r="PIW9" s="100"/>
      <c r="PIX9" s="100"/>
      <c r="PIY9" s="100"/>
      <c r="PIZ9" s="100"/>
      <c r="PJA9" s="100"/>
      <c r="PJB9" s="100"/>
      <c r="PJC9" s="100"/>
      <c r="PJD9" s="100"/>
      <c r="PJE9" s="100"/>
      <c r="PJF9" s="100"/>
      <c r="PJG9" s="100"/>
      <c r="PJH9" s="100"/>
      <c r="PJI9" s="100"/>
      <c r="PJJ9" s="100"/>
      <c r="PJK9" s="100"/>
      <c r="PJL9" s="100"/>
      <c r="PJM9" s="100"/>
      <c r="PJN9" s="100"/>
      <c r="PJO9" s="100"/>
      <c r="PJP9" s="100"/>
      <c r="PJQ9" s="100"/>
      <c r="PJR9" s="100"/>
      <c r="PJS9" s="100"/>
      <c r="PJT9" s="100"/>
      <c r="PJU9" s="100"/>
      <c r="PJV9" s="100"/>
      <c r="PJW9" s="100"/>
      <c r="PJX9" s="100"/>
      <c r="PJY9" s="100"/>
      <c r="PJZ9" s="100"/>
      <c r="PKA9" s="100"/>
      <c r="PKB9" s="100"/>
      <c r="PKC9" s="100"/>
      <c r="PKD9" s="100"/>
      <c r="PKE9" s="100"/>
      <c r="PKF9" s="100"/>
      <c r="PKG9" s="100"/>
      <c r="PKH9" s="100"/>
      <c r="PKI9" s="100"/>
      <c r="PKJ9" s="100"/>
      <c r="PKK9" s="100"/>
      <c r="PKL9" s="100"/>
      <c r="PKM9" s="100"/>
      <c r="PKN9" s="100"/>
      <c r="PKO9" s="100"/>
      <c r="PKP9" s="100"/>
      <c r="PKQ9" s="100"/>
      <c r="PKR9" s="100"/>
      <c r="PKS9" s="100"/>
      <c r="PKT9" s="100"/>
      <c r="PKU9" s="100"/>
      <c r="PKV9" s="100"/>
      <c r="PKW9" s="100"/>
      <c r="PKX9" s="100"/>
      <c r="PKY9" s="100"/>
      <c r="PKZ9" s="100"/>
      <c r="PLA9" s="100"/>
      <c r="PLB9" s="100"/>
      <c r="PLC9" s="100"/>
      <c r="PLD9" s="100"/>
      <c r="PLE9" s="100"/>
      <c r="PLF9" s="100"/>
      <c r="PLG9" s="100"/>
      <c r="PLH9" s="100"/>
      <c r="PLI9" s="100"/>
      <c r="PLJ9" s="100"/>
      <c r="PLK9" s="100"/>
      <c r="PLL9" s="100"/>
      <c r="PLM9" s="100"/>
      <c r="PLN9" s="100"/>
      <c r="PLO9" s="100"/>
      <c r="PLP9" s="100"/>
      <c r="PLQ9" s="100"/>
      <c r="PLR9" s="100"/>
      <c r="PLS9" s="100"/>
      <c r="PLT9" s="100"/>
      <c r="PLU9" s="100"/>
      <c r="PLV9" s="100"/>
      <c r="PLW9" s="100"/>
      <c r="PLX9" s="100"/>
      <c r="PLY9" s="100"/>
      <c r="PLZ9" s="100"/>
      <c r="PMA9" s="100"/>
      <c r="PMB9" s="100"/>
      <c r="PMC9" s="100"/>
      <c r="PMD9" s="100"/>
      <c r="PME9" s="100"/>
      <c r="PMF9" s="100"/>
      <c r="PMG9" s="100"/>
      <c r="PMH9" s="100"/>
      <c r="PMI9" s="100"/>
      <c r="PMJ9" s="100"/>
      <c r="PMK9" s="100"/>
      <c r="PML9" s="100"/>
      <c r="PMM9" s="100"/>
      <c r="PMN9" s="100"/>
      <c r="PMO9" s="100"/>
      <c r="PMP9" s="100"/>
      <c r="PMQ9" s="100"/>
      <c r="PMR9" s="100"/>
      <c r="PMS9" s="100"/>
      <c r="PMT9" s="100"/>
      <c r="PMU9" s="100"/>
      <c r="PMV9" s="100"/>
      <c r="PMW9" s="100"/>
      <c r="PMX9" s="100"/>
      <c r="PMY9" s="100"/>
      <c r="PMZ9" s="100"/>
      <c r="PNA9" s="100"/>
      <c r="PNB9" s="100"/>
      <c r="PNC9" s="100"/>
      <c r="PND9" s="100"/>
      <c r="PNE9" s="100"/>
      <c r="PNF9" s="100"/>
      <c r="PNG9" s="100"/>
      <c r="PNH9" s="100"/>
      <c r="PNI9" s="100"/>
      <c r="PNJ9" s="100"/>
      <c r="PNK9" s="100"/>
      <c r="PNL9" s="100"/>
      <c r="PNM9" s="100"/>
      <c r="PNN9" s="100"/>
      <c r="PNO9" s="100"/>
      <c r="PNP9" s="100"/>
      <c r="PNQ9" s="100"/>
      <c r="PNR9" s="100"/>
      <c r="PNS9" s="100"/>
      <c r="PNT9" s="100"/>
      <c r="PNU9" s="100"/>
      <c r="PNV9" s="100"/>
      <c r="PNW9" s="100"/>
      <c r="PNX9" s="100"/>
      <c r="PNY9" s="100"/>
      <c r="PNZ9" s="100"/>
      <c r="POA9" s="100"/>
      <c r="POB9" s="100"/>
      <c r="POC9" s="100"/>
      <c r="POD9" s="100"/>
      <c r="POE9" s="100"/>
      <c r="POF9" s="100"/>
      <c r="POG9" s="100"/>
      <c r="POH9" s="100"/>
      <c r="POI9" s="100"/>
      <c r="POJ9" s="100"/>
      <c r="POK9" s="100"/>
      <c r="POL9" s="100"/>
      <c r="POM9" s="100"/>
      <c r="PON9" s="100"/>
      <c r="POO9" s="100"/>
      <c r="POP9" s="100"/>
      <c r="POQ9" s="100"/>
      <c r="POR9" s="100"/>
      <c r="POS9" s="100"/>
      <c r="POT9" s="100"/>
      <c r="POU9" s="100"/>
      <c r="POV9" s="100"/>
      <c r="POW9" s="100"/>
      <c r="POX9" s="100"/>
      <c r="POY9" s="100"/>
      <c r="POZ9" s="100"/>
      <c r="PPA9" s="100"/>
      <c r="PPB9" s="100"/>
      <c r="PPC9" s="100"/>
      <c r="PPD9" s="100"/>
      <c r="PPE9" s="100"/>
      <c r="PPF9" s="100"/>
      <c r="PPG9" s="100"/>
      <c r="PPH9" s="100"/>
      <c r="PPI9" s="100"/>
      <c r="PPJ9" s="100"/>
      <c r="PPK9" s="100"/>
      <c r="PPL9" s="100"/>
      <c r="PPM9" s="100"/>
      <c r="PPN9" s="100"/>
      <c r="PPO9" s="100"/>
      <c r="PPP9" s="100"/>
      <c r="PPQ9" s="100"/>
      <c r="PPR9" s="100"/>
      <c r="PPS9" s="100"/>
      <c r="PPT9" s="100"/>
      <c r="PPU9" s="100"/>
      <c r="PPV9" s="100"/>
      <c r="PPW9" s="100"/>
      <c r="PPX9" s="100"/>
      <c r="PPY9" s="100"/>
      <c r="PPZ9" s="100"/>
      <c r="PQA9" s="100"/>
      <c r="PQB9" s="100"/>
      <c r="PQC9" s="100"/>
      <c r="PQD9" s="100"/>
      <c r="PQE9" s="100"/>
      <c r="PQF9" s="100"/>
      <c r="PQG9" s="100"/>
      <c r="PQH9" s="100"/>
      <c r="PQI9" s="100"/>
      <c r="PQJ9" s="100"/>
      <c r="PQK9" s="100"/>
      <c r="PQL9" s="100"/>
      <c r="PQM9" s="100"/>
      <c r="PQN9" s="100"/>
      <c r="PQO9" s="100"/>
      <c r="PQP9" s="100"/>
      <c r="PQQ9" s="100"/>
      <c r="PQR9" s="100"/>
      <c r="PQS9" s="100"/>
      <c r="PQT9" s="100"/>
      <c r="PQU9" s="100"/>
      <c r="PQV9" s="100"/>
      <c r="PQW9" s="100"/>
      <c r="PQX9" s="100"/>
      <c r="PQY9" s="100"/>
      <c r="PQZ9" s="100"/>
      <c r="PRA9" s="100"/>
      <c r="PRB9" s="100"/>
      <c r="PRC9" s="100"/>
      <c r="PRD9" s="100"/>
      <c r="PRE9" s="100"/>
      <c r="PRF9" s="100"/>
      <c r="PRG9" s="100"/>
      <c r="PRH9" s="100"/>
      <c r="PRI9" s="100"/>
      <c r="PRJ9" s="100"/>
      <c r="PRK9" s="100"/>
      <c r="PRL9" s="100"/>
      <c r="PRM9" s="100"/>
      <c r="PRN9" s="100"/>
      <c r="PRO9" s="100"/>
      <c r="PRP9" s="100"/>
      <c r="PRQ9" s="100"/>
      <c r="PRR9" s="100"/>
      <c r="PRS9" s="100"/>
      <c r="PRT9" s="100"/>
      <c r="PRU9" s="100"/>
      <c r="PRV9" s="100"/>
      <c r="PRW9" s="100"/>
      <c r="PRX9" s="100"/>
      <c r="PRY9" s="100"/>
      <c r="PRZ9" s="100"/>
      <c r="PSA9" s="100"/>
      <c r="PSB9" s="100"/>
      <c r="PSC9" s="100"/>
      <c r="PSD9" s="100"/>
      <c r="PSE9" s="100"/>
      <c r="PSF9" s="100"/>
      <c r="PSG9" s="100"/>
      <c r="PSH9" s="100"/>
      <c r="PSI9" s="100"/>
      <c r="PSJ9" s="100"/>
      <c r="PSK9" s="100"/>
      <c r="PSL9" s="100"/>
      <c r="PSM9" s="100"/>
      <c r="PSN9" s="100"/>
      <c r="PSO9" s="100"/>
      <c r="PSP9" s="100"/>
      <c r="PSQ9" s="100"/>
      <c r="PSR9" s="100"/>
      <c r="PSS9" s="100"/>
      <c r="PST9" s="100"/>
      <c r="PSU9" s="100"/>
      <c r="PSV9" s="100"/>
      <c r="PSW9" s="100"/>
      <c r="PSX9" s="100"/>
      <c r="PSY9" s="100"/>
      <c r="PSZ9" s="100"/>
      <c r="PTA9" s="100"/>
      <c r="PTB9" s="100"/>
      <c r="PTC9" s="100"/>
      <c r="PTD9" s="100"/>
      <c r="PTE9" s="100"/>
      <c r="PTF9" s="100"/>
      <c r="PTG9" s="100"/>
      <c r="PTH9" s="100"/>
      <c r="PTI9" s="100"/>
      <c r="PTJ9" s="100"/>
      <c r="PTK9" s="100"/>
      <c r="PTL9" s="100"/>
      <c r="PTM9" s="100"/>
      <c r="PTN9" s="100"/>
      <c r="PTO9" s="100"/>
      <c r="PTP9" s="100"/>
      <c r="PTQ9" s="100"/>
      <c r="PTR9" s="100"/>
      <c r="PTS9" s="100"/>
      <c r="PTT9" s="100"/>
      <c r="PTU9" s="100"/>
      <c r="PTV9" s="100"/>
      <c r="PTW9" s="100"/>
      <c r="PTX9" s="100"/>
      <c r="PTY9" s="100"/>
      <c r="PTZ9" s="100"/>
      <c r="PUA9" s="100"/>
      <c r="PUB9" s="100"/>
      <c r="PUC9" s="100"/>
      <c r="PUD9" s="100"/>
      <c r="PUE9" s="100"/>
      <c r="PUF9" s="100"/>
      <c r="PUG9" s="100"/>
      <c r="PUH9" s="100"/>
      <c r="PUI9" s="100"/>
      <c r="PUJ9" s="100"/>
      <c r="PUK9" s="100"/>
      <c r="PUL9" s="100"/>
      <c r="PUM9" s="100"/>
      <c r="PUN9" s="100"/>
      <c r="PUO9" s="100"/>
      <c r="PUP9" s="100"/>
      <c r="PUQ9" s="100"/>
      <c r="PUR9" s="100"/>
      <c r="PUS9" s="100"/>
      <c r="PUT9" s="100"/>
      <c r="PUU9" s="100"/>
      <c r="PUV9" s="100"/>
      <c r="PUW9" s="100"/>
      <c r="PUX9" s="100"/>
      <c r="PUY9" s="100"/>
      <c r="PUZ9" s="100"/>
      <c r="PVA9" s="100"/>
      <c r="PVB9" s="100"/>
      <c r="PVC9" s="100"/>
      <c r="PVD9" s="100"/>
      <c r="PVE9" s="100"/>
      <c r="PVF9" s="100"/>
      <c r="PVG9" s="100"/>
      <c r="PVH9" s="100"/>
      <c r="PVI9" s="100"/>
      <c r="PVJ9" s="100"/>
      <c r="PVK9" s="100"/>
      <c r="PVL9" s="100"/>
      <c r="PVM9" s="100"/>
      <c r="PVN9" s="100"/>
      <c r="PVO9" s="100"/>
      <c r="PVP9" s="100"/>
      <c r="PVQ9" s="100"/>
      <c r="PVR9" s="100"/>
      <c r="PVS9" s="100"/>
      <c r="PVT9" s="100"/>
      <c r="PVU9" s="100"/>
      <c r="PVV9" s="100"/>
      <c r="PVW9" s="100"/>
      <c r="PVX9" s="100"/>
      <c r="PVY9" s="100"/>
      <c r="PVZ9" s="100"/>
      <c r="PWA9" s="100"/>
      <c r="PWB9" s="100"/>
      <c r="PWC9" s="100"/>
      <c r="PWD9" s="100"/>
      <c r="PWE9" s="100"/>
      <c r="PWF9" s="100"/>
      <c r="PWG9" s="100"/>
      <c r="PWH9" s="100"/>
      <c r="PWI9" s="100"/>
      <c r="PWJ9" s="100"/>
      <c r="PWK9" s="100"/>
      <c r="PWL9" s="100"/>
      <c r="PWM9" s="100"/>
      <c r="PWN9" s="100"/>
      <c r="PWO9" s="100"/>
      <c r="PWP9" s="100"/>
      <c r="PWQ9" s="100"/>
      <c r="PWR9" s="100"/>
      <c r="PWS9" s="100"/>
      <c r="PWT9" s="100"/>
      <c r="PWU9" s="100"/>
      <c r="PWV9" s="100"/>
      <c r="PWW9" s="100"/>
      <c r="PWX9" s="100"/>
      <c r="PWY9" s="100"/>
      <c r="PWZ9" s="100"/>
      <c r="PXA9" s="100"/>
      <c r="PXB9" s="100"/>
      <c r="PXC9" s="100"/>
      <c r="PXD9" s="100"/>
      <c r="PXE9" s="100"/>
      <c r="PXF9" s="100"/>
      <c r="PXG9" s="100"/>
      <c r="PXH9" s="100"/>
      <c r="PXI9" s="100"/>
      <c r="PXJ9" s="100"/>
      <c r="PXK9" s="100"/>
      <c r="PXL9" s="100"/>
      <c r="PXM9" s="100"/>
      <c r="PXN9" s="100"/>
      <c r="PXO9" s="100"/>
      <c r="PXP9" s="100"/>
      <c r="PXQ9" s="100"/>
      <c r="PXR9" s="100"/>
      <c r="PXS9" s="100"/>
      <c r="PXT9" s="100"/>
      <c r="PXU9" s="100"/>
      <c r="PXV9" s="100"/>
      <c r="PXW9" s="100"/>
      <c r="PXX9" s="100"/>
      <c r="PXY9" s="100"/>
      <c r="PXZ9" s="100"/>
      <c r="PYA9" s="100"/>
      <c r="PYB9" s="100"/>
      <c r="PYC9" s="100"/>
      <c r="PYD9" s="100"/>
      <c r="PYE9" s="100"/>
      <c r="PYF9" s="100"/>
      <c r="PYG9" s="100"/>
      <c r="PYH9" s="100"/>
      <c r="PYI9" s="100"/>
      <c r="PYJ9" s="100"/>
      <c r="PYK9" s="100"/>
      <c r="PYL9" s="100"/>
      <c r="PYM9" s="100"/>
      <c r="PYN9" s="100"/>
      <c r="PYO9" s="100"/>
      <c r="PYP9" s="100"/>
      <c r="PYQ9" s="100"/>
      <c r="PYR9" s="100"/>
      <c r="PYS9" s="100"/>
      <c r="PYT9" s="100"/>
      <c r="PYU9" s="100"/>
      <c r="PYV9" s="100"/>
      <c r="PYW9" s="100"/>
      <c r="PYX9" s="100"/>
      <c r="PYY9" s="100"/>
      <c r="PYZ9" s="100"/>
      <c r="PZA9" s="100"/>
      <c r="PZB9" s="100"/>
      <c r="PZC9" s="100"/>
      <c r="PZD9" s="100"/>
      <c r="PZE9" s="100"/>
      <c r="PZF9" s="100"/>
      <c r="PZG9" s="100"/>
      <c r="PZH9" s="100"/>
      <c r="PZI9" s="100"/>
      <c r="PZJ9" s="100"/>
      <c r="PZK9" s="100"/>
      <c r="PZL9" s="100"/>
      <c r="PZM9" s="100"/>
      <c r="PZN9" s="100"/>
      <c r="PZO9" s="100"/>
      <c r="PZP9" s="100"/>
      <c r="PZQ9" s="100"/>
      <c r="PZR9" s="100"/>
      <c r="PZS9" s="100"/>
      <c r="PZT9" s="100"/>
      <c r="PZU9" s="100"/>
      <c r="PZV9" s="100"/>
      <c r="PZW9" s="100"/>
      <c r="PZX9" s="100"/>
      <c r="PZY9" s="100"/>
      <c r="PZZ9" s="100"/>
      <c r="QAA9" s="100"/>
      <c r="QAB9" s="100"/>
      <c r="QAC9" s="100"/>
      <c r="QAD9" s="100"/>
      <c r="QAE9" s="100"/>
      <c r="QAF9" s="100"/>
      <c r="QAG9" s="100"/>
      <c r="QAH9" s="100"/>
      <c r="QAI9" s="100"/>
      <c r="QAJ9" s="100"/>
      <c r="QAK9" s="100"/>
      <c r="QAL9" s="100"/>
      <c r="QAM9" s="100"/>
      <c r="QAN9" s="100"/>
      <c r="QAO9" s="100"/>
      <c r="QAP9" s="100"/>
      <c r="QAQ9" s="100"/>
      <c r="QAR9" s="100"/>
      <c r="QAS9" s="100"/>
      <c r="QAT9" s="100"/>
      <c r="QAU9" s="100"/>
      <c r="QAV9" s="100"/>
      <c r="QAW9" s="100"/>
      <c r="QAX9" s="100"/>
      <c r="QAY9" s="100"/>
      <c r="QAZ9" s="100"/>
      <c r="QBA9" s="100"/>
      <c r="QBB9" s="100"/>
      <c r="QBC9" s="100"/>
      <c r="QBD9" s="100"/>
      <c r="QBE9" s="100"/>
      <c r="QBF9" s="100"/>
      <c r="QBG9" s="100"/>
      <c r="QBH9" s="100"/>
      <c r="QBI9" s="100"/>
      <c r="QBJ9" s="100"/>
      <c r="QBK9" s="100"/>
      <c r="QBL9" s="100"/>
      <c r="QBM9" s="100"/>
      <c r="QBN9" s="100"/>
      <c r="QBO9" s="100"/>
      <c r="QBP9" s="100"/>
      <c r="QBQ9" s="100"/>
      <c r="QBR9" s="100"/>
      <c r="QBS9" s="100"/>
      <c r="QBT9" s="100"/>
      <c r="QBU9" s="100"/>
      <c r="QBV9" s="100"/>
      <c r="QBW9" s="100"/>
      <c r="QBX9" s="100"/>
      <c r="QBY9" s="100"/>
      <c r="QBZ9" s="100"/>
      <c r="QCA9" s="100"/>
      <c r="QCB9" s="100"/>
      <c r="QCC9" s="100"/>
      <c r="QCD9" s="100"/>
      <c r="QCE9" s="100"/>
      <c r="QCF9" s="100"/>
      <c r="QCG9" s="100"/>
      <c r="QCH9" s="100"/>
      <c r="QCI9" s="100"/>
      <c r="QCJ9" s="100"/>
      <c r="QCK9" s="100"/>
      <c r="QCL9" s="100"/>
      <c r="QCM9" s="100"/>
      <c r="QCN9" s="100"/>
      <c r="QCO9" s="100"/>
      <c r="QCP9" s="100"/>
      <c r="QCQ9" s="100"/>
      <c r="QCR9" s="100"/>
      <c r="QCS9" s="100"/>
      <c r="QCT9" s="100"/>
      <c r="QCU9" s="100"/>
      <c r="QCV9" s="100"/>
      <c r="QCW9" s="100"/>
      <c r="QCX9" s="100"/>
      <c r="QCY9" s="100"/>
      <c r="QCZ9" s="100"/>
      <c r="QDA9" s="100"/>
      <c r="QDB9" s="100"/>
      <c r="QDC9" s="100"/>
      <c r="QDD9" s="100"/>
      <c r="QDE9" s="100"/>
      <c r="QDF9" s="100"/>
      <c r="QDG9" s="100"/>
      <c r="QDH9" s="100"/>
      <c r="QDI9" s="100"/>
      <c r="QDJ9" s="100"/>
      <c r="QDK9" s="100"/>
      <c r="QDL9" s="100"/>
      <c r="QDM9" s="100"/>
      <c r="QDN9" s="100"/>
      <c r="QDO9" s="100"/>
      <c r="QDP9" s="100"/>
      <c r="QDQ9" s="100"/>
      <c r="QDR9" s="100"/>
      <c r="QDS9" s="100"/>
      <c r="QDT9" s="100"/>
      <c r="QDU9" s="100"/>
      <c r="QDV9" s="100"/>
      <c r="QDW9" s="100"/>
      <c r="QDX9" s="100"/>
      <c r="QDY9" s="100"/>
      <c r="QDZ9" s="100"/>
      <c r="QEA9" s="100"/>
      <c r="QEB9" s="100"/>
      <c r="QEC9" s="100"/>
      <c r="QED9" s="100"/>
      <c r="QEE9" s="100"/>
      <c r="QEF9" s="100"/>
      <c r="QEG9" s="100"/>
      <c r="QEH9" s="100"/>
      <c r="QEI9" s="100"/>
      <c r="QEJ9" s="100"/>
      <c r="QEK9" s="100"/>
      <c r="QEL9" s="100"/>
      <c r="QEM9" s="100"/>
      <c r="QEN9" s="100"/>
      <c r="QEO9" s="100"/>
      <c r="QEP9" s="100"/>
      <c r="QEQ9" s="100"/>
      <c r="QER9" s="100"/>
      <c r="QES9" s="100"/>
      <c r="QET9" s="100"/>
      <c r="QEU9" s="100"/>
      <c r="QEV9" s="100"/>
      <c r="QEW9" s="100"/>
      <c r="QEX9" s="100"/>
      <c r="QEY9" s="100"/>
      <c r="QEZ9" s="100"/>
      <c r="QFA9" s="100"/>
      <c r="QFB9" s="100"/>
      <c r="QFC9" s="100"/>
      <c r="QFD9" s="100"/>
      <c r="QFE9" s="100"/>
      <c r="QFF9" s="100"/>
      <c r="QFG9" s="100"/>
      <c r="QFH9" s="100"/>
      <c r="QFI9" s="100"/>
      <c r="QFJ9" s="100"/>
      <c r="QFK9" s="100"/>
      <c r="QFL9" s="100"/>
      <c r="QFM9" s="100"/>
      <c r="QFN9" s="100"/>
      <c r="QFO9" s="100"/>
      <c r="QFP9" s="100"/>
      <c r="QFQ9" s="100"/>
      <c r="QFR9" s="100"/>
      <c r="QFS9" s="100"/>
      <c r="QFT9" s="100"/>
      <c r="QFU9" s="100"/>
      <c r="QFV9" s="100"/>
      <c r="QFW9" s="100"/>
      <c r="QFX9" s="100"/>
      <c r="QFY9" s="100"/>
      <c r="QFZ9" s="100"/>
      <c r="QGA9" s="100"/>
      <c r="QGB9" s="100"/>
      <c r="QGC9" s="100"/>
      <c r="QGD9" s="100"/>
      <c r="QGE9" s="100"/>
      <c r="QGF9" s="100"/>
      <c r="QGG9" s="100"/>
      <c r="QGH9" s="100"/>
      <c r="QGI9" s="100"/>
      <c r="QGJ9" s="100"/>
      <c r="QGK9" s="100"/>
      <c r="QGL9" s="100"/>
      <c r="QGM9" s="100"/>
      <c r="QGN9" s="100"/>
      <c r="QGO9" s="100"/>
      <c r="QGP9" s="100"/>
      <c r="QGQ9" s="100"/>
      <c r="QGR9" s="100"/>
      <c r="QGS9" s="100"/>
      <c r="QGT9" s="100"/>
      <c r="QGU9" s="100"/>
      <c r="QGV9" s="100"/>
      <c r="QGW9" s="100"/>
      <c r="QGX9" s="100"/>
      <c r="QGY9" s="100"/>
      <c r="QGZ9" s="100"/>
      <c r="QHA9" s="100"/>
      <c r="QHB9" s="100"/>
      <c r="QHC9" s="100"/>
      <c r="QHD9" s="100"/>
      <c r="QHE9" s="100"/>
      <c r="QHF9" s="100"/>
      <c r="QHG9" s="100"/>
      <c r="QHH9" s="100"/>
      <c r="QHI9" s="100"/>
      <c r="QHJ9" s="100"/>
      <c r="QHK9" s="100"/>
      <c r="QHL9" s="100"/>
      <c r="QHM9" s="100"/>
      <c r="QHN9" s="100"/>
      <c r="QHO9" s="100"/>
      <c r="QHP9" s="100"/>
      <c r="QHQ9" s="100"/>
      <c r="QHR9" s="100"/>
      <c r="QHS9" s="100"/>
      <c r="QHT9" s="100"/>
      <c r="QHU9" s="100"/>
      <c r="QHV9" s="100"/>
      <c r="QHW9" s="100"/>
      <c r="QHX9" s="100"/>
      <c r="QHY9" s="100"/>
      <c r="QHZ9" s="100"/>
      <c r="QIA9" s="100"/>
      <c r="QIB9" s="100"/>
      <c r="QIC9" s="100"/>
      <c r="QID9" s="100"/>
      <c r="QIE9" s="100"/>
      <c r="QIF9" s="100"/>
      <c r="QIG9" s="100"/>
      <c r="QIH9" s="100"/>
      <c r="QII9" s="100"/>
      <c r="QIJ9" s="100"/>
      <c r="QIK9" s="100"/>
      <c r="QIL9" s="100"/>
      <c r="QIM9" s="100"/>
      <c r="QIN9" s="100"/>
      <c r="QIO9" s="100"/>
      <c r="QIP9" s="100"/>
      <c r="QIQ9" s="100"/>
      <c r="QIR9" s="100"/>
      <c r="QIS9" s="100"/>
      <c r="QIT9" s="100"/>
      <c r="QIU9" s="100"/>
      <c r="QIV9" s="100"/>
      <c r="QIW9" s="100"/>
      <c r="QIX9" s="100"/>
      <c r="QIY9" s="100"/>
      <c r="QIZ9" s="100"/>
      <c r="QJA9" s="100"/>
      <c r="QJB9" s="100"/>
      <c r="QJC9" s="100"/>
      <c r="QJD9" s="100"/>
      <c r="QJE9" s="100"/>
      <c r="QJF9" s="100"/>
      <c r="QJG9" s="100"/>
      <c r="QJH9" s="100"/>
      <c r="QJI9" s="100"/>
      <c r="QJJ9" s="100"/>
      <c r="QJK9" s="100"/>
      <c r="QJL9" s="100"/>
      <c r="QJM9" s="100"/>
      <c r="QJN9" s="100"/>
      <c r="QJO9" s="100"/>
      <c r="QJP9" s="100"/>
      <c r="QJQ9" s="100"/>
      <c r="QJR9" s="100"/>
      <c r="QJS9" s="100"/>
      <c r="QJT9" s="100"/>
      <c r="QJU9" s="100"/>
      <c r="QJV9" s="100"/>
      <c r="QJW9" s="100"/>
      <c r="QJX9" s="100"/>
      <c r="QJY9" s="100"/>
      <c r="QJZ9" s="100"/>
      <c r="QKA9" s="100"/>
      <c r="QKB9" s="100"/>
      <c r="QKC9" s="100"/>
      <c r="QKD9" s="100"/>
      <c r="QKE9" s="100"/>
      <c r="QKF9" s="100"/>
      <c r="QKG9" s="100"/>
      <c r="QKH9" s="100"/>
      <c r="QKI9" s="100"/>
      <c r="QKJ9" s="100"/>
      <c r="QKK9" s="100"/>
      <c r="QKL9" s="100"/>
      <c r="QKM9" s="100"/>
      <c r="QKN9" s="100"/>
      <c r="QKO9" s="100"/>
      <c r="QKP9" s="100"/>
      <c r="QKQ9" s="100"/>
      <c r="QKR9" s="100"/>
      <c r="QKS9" s="100"/>
      <c r="QKT9" s="100"/>
      <c r="QKU9" s="100"/>
      <c r="QKV9" s="100"/>
      <c r="QKW9" s="100"/>
      <c r="QKX9" s="100"/>
      <c r="QKY9" s="100"/>
      <c r="QKZ9" s="100"/>
      <c r="QLA9" s="100"/>
      <c r="QLB9" s="100"/>
      <c r="QLC9" s="100"/>
      <c r="QLD9" s="100"/>
      <c r="QLE9" s="100"/>
      <c r="QLF9" s="100"/>
      <c r="QLG9" s="100"/>
      <c r="QLH9" s="100"/>
      <c r="QLI9" s="100"/>
      <c r="QLJ9" s="100"/>
      <c r="QLK9" s="100"/>
      <c r="QLL9" s="100"/>
      <c r="QLM9" s="100"/>
      <c r="QLN9" s="100"/>
      <c r="QLO9" s="100"/>
      <c r="QLP9" s="100"/>
      <c r="QLQ9" s="100"/>
      <c r="QLR9" s="100"/>
      <c r="QLS9" s="100"/>
      <c r="QLT9" s="100"/>
      <c r="QLU9" s="100"/>
      <c r="QLV9" s="100"/>
      <c r="QLW9" s="100"/>
      <c r="QLX9" s="100"/>
      <c r="QLY9" s="100"/>
      <c r="QLZ9" s="100"/>
      <c r="QMA9" s="100"/>
      <c r="QMB9" s="100"/>
      <c r="QMC9" s="100"/>
      <c r="QMD9" s="100"/>
      <c r="QME9" s="100"/>
      <c r="QMF9" s="100"/>
      <c r="QMG9" s="100"/>
      <c r="QMH9" s="100"/>
      <c r="QMI9" s="100"/>
      <c r="QMJ9" s="100"/>
      <c r="QMK9" s="100"/>
      <c r="QML9" s="100"/>
      <c r="QMM9" s="100"/>
      <c r="QMN9" s="100"/>
      <c r="QMO9" s="100"/>
      <c r="QMP9" s="100"/>
      <c r="QMQ9" s="100"/>
      <c r="QMR9" s="100"/>
      <c r="QMS9" s="100"/>
      <c r="QMT9" s="100"/>
      <c r="QMU9" s="100"/>
      <c r="QMV9" s="100"/>
      <c r="QMW9" s="100"/>
      <c r="QMX9" s="100"/>
      <c r="QMY9" s="100"/>
      <c r="QMZ9" s="100"/>
      <c r="QNA9" s="100"/>
      <c r="QNB9" s="100"/>
      <c r="QNC9" s="100"/>
      <c r="QND9" s="100"/>
      <c r="QNE9" s="100"/>
      <c r="QNF9" s="100"/>
      <c r="QNG9" s="100"/>
      <c r="QNH9" s="100"/>
      <c r="QNI9" s="100"/>
      <c r="QNJ9" s="100"/>
      <c r="QNK9" s="100"/>
      <c r="QNL9" s="100"/>
      <c r="QNM9" s="100"/>
      <c r="QNN9" s="100"/>
      <c r="QNO9" s="100"/>
      <c r="QNP9" s="100"/>
      <c r="QNQ9" s="100"/>
      <c r="QNR9" s="100"/>
      <c r="QNS9" s="100"/>
      <c r="QNT9" s="100"/>
      <c r="QNU9" s="100"/>
      <c r="QNV9" s="100"/>
      <c r="QNW9" s="100"/>
      <c r="QNX9" s="100"/>
      <c r="QNY9" s="100"/>
      <c r="QNZ9" s="100"/>
      <c r="QOA9" s="100"/>
      <c r="QOB9" s="100"/>
      <c r="QOC9" s="100"/>
      <c r="QOD9" s="100"/>
      <c r="QOE9" s="100"/>
      <c r="QOF9" s="100"/>
      <c r="QOG9" s="100"/>
      <c r="QOH9" s="100"/>
      <c r="QOI9" s="100"/>
      <c r="QOJ9" s="100"/>
      <c r="QOK9" s="100"/>
      <c r="QOL9" s="100"/>
      <c r="QOM9" s="100"/>
      <c r="QON9" s="100"/>
      <c r="QOO9" s="100"/>
      <c r="QOP9" s="100"/>
      <c r="QOQ9" s="100"/>
      <c r="QOR9" s="100"/>
      <c r="QOS9" s="100"/>
      <c r="QOT9" s="100"/>
      <c r="QOU9" s="100"/>
      <c r="QOV9" s="100"/>
      <c r="QOW9" s="100"/>
      <c r="QOX9" s="100"/>
      <c r="QOY9" s="100"/>
      <c r="QOZ9" s="100"/>
      <c r="QPA9" s="100"/>
      <c r="QPB9" s="100"/>
      <c r="QPC9" s="100"/>
      <c r="QPD9" s="100"/>
      <c r="QPE9" s="100"/>
      <c r="QPF9" s="100"/>
      <c r="QPG9" s="100"/>
      <c r="QPH9" s="100"/>
      <c r="QPI9" s="100"/>
      <c r="QPJ9" s="100"/>
      <c r="QPK9" s="100"/>
      <c r="QPL9" s="100"/>
      <c r="QPM9" s="100"/>
      <c r="QPN9" s="100"/>
      <c r="QPO9" s="100"/>
      <c r="QPP9" s="100"/>
      <c r="QPQ9" s="100"/>
      <c r="QPR9" s="100"/>
      <c r="QPS9" s="100"/>
      <c r="QPT9" s="100"/>
      <c r="QPU9" s="100"/>
      <c r="QPV9" s="100"/>
      <c r="QPW9" s="100"/>
      <c r="QPX9" s="100"/>
      <c r="QPY9" s="100"/>
      <c r="QPZ9" s="100"/>
      <c r="QQA9" s="100"/>
      <c r="QQB9" s="100"/>
      <c r="QQC9" s="100"/>
      <c r="QQD9" s="100"/>
      <c r="QQE9" s="100"/>
      <c r="QQF9" s="100"/>
      <c r="QQG9" s="100"/>
      <c r="QQH9" s="100"/>
      <c r="QQI9" s="100"/>
      <c r="QQJ9" s="100"/>
      <c r="QQK9" s="100"/>
      <c r="QQL9" s="100"/>
      <c r="QQM9" s="100"/>
      <c r="QQN9" s="100"/>
      <c r="QQO9" s="100"/>
      <c r="QQP9" s="100"/>
      <c r="QQQ9" s="100"/>
      <c r="QQR9" s="100"/>
      <c r="QQS9" s="100"/>
      <c r="QQT9" s="100"/>
      <c r="QQU9" s="100"/>
      <c r="QQV9" s="100"/>
      <c r="QQW9" s="100"/>
      <c r="QQX9" s="100"/>
      <c r="QQY9" s="100"/>
      <c r="QQZ9" s="100"/>
      <c r="QRA9" s="100"/>
      <c r="QRB9" s="100"/>
      <c r="QRC9" s="100"/>
      <c r="QRD9" s="100"/>
      <c r="QRE9" s="100"/>
      <c r="QRF9" s="100"/>
      <c r="QRG9" s="100"/>
      <c r="QRH9" s="100"/>
      <c r="QRI9" s="100"/>
      <c r="QRJ9" s="100"/>
      <c r="QRK9" s="100"/>
      <c r="QRL9" s="100"/>
      <c r="QRM9" s="100"/>
      <c r="QRN9" s="100"/>
      <c r="QRO9" s="100"/>
      <c r="QRP9" s="100"/>
      <c r="QRQ9" s="100"/>
      <c r="QRR9" s="100"/>
      <c r="QRS9" s="100"/>
      <c r="QRT9" s="100"/>
      <c r="QRU9" s="100"/>
      <c r="QRV9" s="100"/>
      <c r="QRW9" s="100"/>
      <c r="QRX9" s="100"/>
      <c r="QRY9" s="100"/>
      <c r="QRZ9" s="100"/>
      <c r="QSA9" s="100"/>
      <c r="QSB9" s="100"/>
      <c r="QSC9" s="100"/>
      <c r="QSD9" s="100"/>
      <c r="QSE9" s="100"/>
      <c r="QSF9" s="100"/>
      <c r="QSG9" s="100"/>
      <c r="QSH9" s="100"/>
      <c r="QSI9" s="100"/>
      <c r="QSJ9" s="100"/>
      <c r="QSK9" s="100"/>
      <c r="QSL9" s="100"/>
      <c r="QSM9" s="100"/>
      <c r="QSN9" s="100"/>
      <c r="QSO9" s="100"/>
      <c r="QSP9" s="100"/>
      <c r="QSQ9" s="100"/>
      <c r="QSR9" s="100"/>
      <c r="QSS9" s="100"/>
      <c r="QST9" s="100"/>
      <c r="QSU9" s="100"/>
      <c r="QSV9" s="100"/>
      <c r="QSW9" s="100"/>
      <c r="QSX9" s="100"/>
      <c r="QSY9" s="100"/>
      <c r="QSZ9" s="100"/>
      <c r="QTA9" s="100"/>
      <c r="QTB9" s="100"/>
      <c r="QTC9" s="100"/>
      <c r="QTD9" s="100"/>
      <c r="QTE9" s="100"/>
      <c r="QTF9" s="100"/>
      <c r="QTG9" s="100"/>
      <c r="QTH9" s="100"/>
      <c r="QTI9" s="100"/>
      <c r="QTJ9" s="100"/>
      <c r="QTK9" s="100"/>
      <c r="QTL9" s="100"/>
      <c r="QTM9" s="100"/>
      <c r="QTN9" s="100"/>
      <c r="QTO9" s="100"/>
      <c r="QTP9" s="100"/>
      <c r="QTQ9" s="100"/>
      <c r="QTR9" s="100"/>
      <c r="QTS9" s="100"/>
      <c r="QTT9" s="100"/>
      <c r="QTU9" s="100"/>
      <c r="QTV9" s="100"/>
      <c r="QTW9" s="100"/>
      <c r="QTX9" s="100"/>
      <c r="QTY9" s="100"/>
      <c r="QTZ9" s="100"/>
      <c r="QUA9" s="100"/>
      <c r="QUB9" s="100"/>
      <c r="QUC9" s="100"/>
      <c r="QUD9" s="100"/>
      <c r="QUE9" s="100"/>
      <c r="QUF9" s="100"/>
      <c r="QUG9" s="100"/>
      <c r="QUH9" s="100"/>
      <c r="QUI9" s="100"/>
      <c r="QUJ9" s="100"/>
      <c r="QUK9" s="100"/>
      <c r="QUL9" s="100"/>
      <c r="QUM9" s="100"/>
      <c r="QUN9" s="100"/>
      <c r="QUO9" s="100"/>
      <c r="QUP9" s="100"/>
      <c r="QUQ9" s="100"/>
      <c r="QUR9" s="100"/>
      <c r="QUS9" s="100"/>
      <c r="QUT9" s="100"/>
      <c r="QUU9" s="100"/>
      <c r="QUV9" s="100"/>
      <c r="QUW9" s="100"/>
      <c r="QUX9" s="100"/>
      <c r="QUY9" s="100"/>
      <c r="QUZ9" s="100"/>
      <c r="QVA9" s="100"/>
      <c r="QVB9" s="100"/>
      <c r="QVC9" s="100"/>
      <c r="QVD9" s="100"/>
      <c r="QVE9" s="100"/>
      <c r="QVF9" s="100"/>
      <c r="QVG9" s="100"/>
      <c r="QVH9" s="100"/>
      <c r="QVI9" s="100"/>
      <c r="QVJ9" s="100"/>
      <c r="QVK9" s="100"/>
      <c r="QVL9" s="100"/>
      <c r="QVM9" s="100"/>
      <c r="QVN9" s="100"/>
      <c r="QVO9" s="100"/>
      <c r="QVP9" s="100"/>
      <c r="QVQ9" s="100"/>
      <c r="QVR9" s="100"/>
      <c r="QVS9" s="100"/>
      <c r="QVT9" s="100"/>
      <c r="QVU9" s="100"/>
      <c r="QVV9" s="100"/>
      <c r="QVW9" s="100"/>
      <c r="QVX9" s="100"/>
      <c r="QVY9" s="100"/>
      <c r="QVZ9" s="100"/>
      <c r="QWA9" s="100"/>
      <c r="QWB9" s="100"/>
      <c r="QWC9" s="100"/>
      <c r="QWD9" s="100"/>
      <c r="QWE9" s="100"/>
      <c r="QWF9" s="100"/>
      <c r="QWG9" s="100"/>
      <c r="QWH9" s="100"/>
      <c r="QWI9" s="100"/>
      <c r="QWJ9" s="100"/>
      <c r="QWK9" s="100"/>
      <c r="QWL9" s="100"/>
      <c r="QWM9" s="100"/>
      <c r="QWN9" s="100"/>
      <c r="QWO9" s="100"/>
      <c r="QWP9" s="100"/>
      <c r="QWQ9" s="100"/>
      <c r="QWR9" s="100"/>
      <c r="QWS9" s="100"/>
      <c r="QWT9" s="100"/>
      <c r="QWU9" s="100"/>
      <c r="QWV9" s="100"/>
      <c r="QWW9" s="100"/>
      <c r="QWX9" s="100"/>
      <c r="QWY9" s="100"/>
      <c r="QWZ9" s="100"/>
      <c r="QXA9" s="100"/>
      <c r="QXB9" s="100"/>
      <c r="QXC9" s="100"/>
      <c r="QXD9" s="100"/>
      <c r="QXE9" s="100"/>
      <c r="QXF9" s="100"/>
      <c r="QXG9" s="100"/>
      <c r="QXH9" s="100"/>
      <c r="QXI9" s="100"/>
      <c r="QXJ9" s="100"/>
      <c r="QXK9" s="100"/>
      <c r="QXL9" s="100"/>
      <c r="QXM9" s="100"/>
      <c r="QXN9" s="100"/>
      <c r="QXO9" s="100"/>
      <c r="QXP9" s="100"/>
      <c r="QXQ9" s="100"/>
      <c r="QXR9" s="100"/>
      <c r="QXS9" s="100"/>
      <c r="QXT9" s="100"/>
      <c r="QXU9" s="100"/>
      <c r="QXV9" s="100"/>
      <c r="QXW9" s="100"/>
      <c r="QXX9" s="100"/>
      <c r="QXY9" s="100"/>
      <c r="QXZ9" s="100"/>
      <c r="QYA9" s="100"/>
      <c r="QYB9" s="100"/>
      <c r="QYC9" s="100"/>
      <c r="QYD9" s="100"/>
      <c r="QYE9" s="100"/>
      <c r="QYF9" s="100"/>
      <c r="QYG9" s="100"/>
      <c r="QYH9" s="100"/>
      <c r="QYI9" s="100"/>
      <c r="QYJ9" s="100"/>
      <c r="QYK9" s="100"/>
      <c r="QYL9" s="100"/>
      <c r="QYM9" s="100"/>
      <c r="QYN9" s="100"/>
      <c r="QYO9" s="100"/>
      <c r="QYP9" s="100"/>
      <c r="QYQ9" s="100"/>
      <c r="QYR9" s="100"/>
      <c r="QYS9" s="100"/>
      <c r="QYT9" s="100"/>
      <c r="QYU9" s="100"/>
      <c r="QYV9" s="100"/>
      <c r="QYW9" s="100"/>
      <c r="QYX9" s="100"/>
      <c r="QYY9" s="100"/>
      <c r="QYZ9" s="100"/>
      <c r="QZA9" s="100"/>
      <c r="QZB9" s="100"/>
      <c r="QZC9" s="100"/>
      <c r="QZD9" s="100"/>
      <c r="QZE9" s="100"/>
      <c r="QZF9" s="100"/>
      <c r="QZG9" s="100"/>
      <c r="QZH9" s="100"/>
      <c r="QZI9" s="100"/>
      <c r="QZJ9" s="100"/>
      <c r="QZK9" s="100"/>
      <c r="QZL9" s="100"/>
      <c r="QZM9" s="100"/>
      <c r="QZN9" s="100"/>
      <c r="QZO9" s="100"/>
      <c r="QZP9" s="100"/>
      <c r="QZQ9" s="100"/>
      <c r="QZR9" s="100"/>
      <c r="QZS9" s="100"/>
      <c r="QZT9" s="100"/>
      <c r="QZU9" s="100"/>
      <c r="QZV9" s="100"/>
      <c r="QZW9" s="100"/>
      <c r="QZX9" s="100"/>
      <c r="QZY9" s="100"/>
      <c r="QZZ9" s="100"/>
      <c r="RAA9" s="100"/>
      <c r="RAB9" s="100"/>
      <c r="RAC9" s="100"/>
      <c r="RAD9" s="100"/>
      <c r="RAE9" s="100"/>
      <c r="RAF9" s="100"/>
      <c r="RAG9" s="100"/>
      <c r="RAH9" s="100"/>
      <c r="RAI9" s="100"/>
      <c r="RAJ9" s="100"/>
      <c r="RAK9" s="100"/>
      <c r="RAL9" s="100"/>
      <c r="RAM9" s="100"/>
      <c r="RAN9" s="100"/>
      <c r="RAO9" s="100"/>
      <c r="RAP9" s="100"/>
      <c r="RAQ9" s="100"/>
      <c r="RAR9" s="100"/>
      <c r="RAS9" s="100"/>
      <c r="RAT9" s="100"/>
      <c r="RAU9" s="100"/>
      <c r="RAV9" s="100"/>
      <c r="RAW9" s="100"/>
      <c r="RAX9" s="100"/>
      <c r="RAY9" s="100"/>
      <c r="RAZ9" s="100"/>
      <c r="RBA9" s="100"/>
      <c r="RBB9" s="100"/>
      <c r="RBC9" s="100"/>
      <c r="RBD9" s="100"/>
      <c r="RBE9" s="100"/>
      <c r="RBF9" s="100"/>
      <c r="RBG9" s="100"/>
      <c r="RBH9" s="100"/>
      <c r="RBI9" s="100"/>
      <c r="RBJ9" s="100"/>
      <c r="RBK9" s="100"/>
      <c r="RBL9" s="100"/>
      <c r="RBM9" s="100"/>
      <c r="RBN9" s="100"/>
      <c r="RBO9" s="100"/>
      <c r="RBP9" s="100"/>
      <c r="RBQ9" s="100"/>
      <c r="RBR9" s="100"/>
      <c r="RBS9" s="100"/>
      <c r="RBT9" s="100"/>
      <c r="RBU9" s="100"/>
      <c r="RBV9" s="100"/>
      <c r="RBW9" s="100"/>
      <c r="RBX9" s="100"/>
      <c r="RBY9" s="100"/>
      <c r="RBZ9" s="100"/>
      <c r="RCA9" s="100"/>
      <c r="RCB9" s="100"/>
      <c r="RCC9" s="100"/>
      <c r="RCD9" s="100"/>
      <c r="RCE9" s="100"/>
      <c r="RCF9" s="100"/>
      <c r="RCG9" s="100"/>
      <c r="RCH9" s="100"/>
      <c r="RCI9" s="100"/>
      <c r="RCJ9" s="100"/>
      <c r="RCK9" s="100"/>
      <c r="RCL9" s="100"/>
      <c r="RCM9" s="100"/>
      <c r="RCN9" s="100"/>
      <c r="RCO9" s="100"/>
      <c r="RCP9" s="100"/>
      <c r="RCQ9" s="100"/>
      <c r="RCR9" s="100"/>
      <c r="RCS9" s="100"/>
      <c r="RCT9" s="100"/>
      <c r="RCU9" s="100"/>
      <c r="RCV9" s="100"/>
      <c r="RCW9" s="100"/>
      <c r="RCX9" s="100"/>
      <c r="RCY9" s="100"/>
      <c r="RCZ9" s="100"/>
      <c r="RDA9" s="100"/>
      <c r="RDB9" s="100"/>
      <c r="RDC9" s="100"/>
      <c r="RDD9" s="100"/>
      <c r="RDE9" s="100"/>
      <c r="RDF9" s="100"/>
      <c r="RDG9" s="100"/>
      <c r="RDH9" s="100"/>
      <c r="RDI9" s="100"/>
      <c r="RDJ9" s="100"/>
      <c r="RDK9" s="100"/>
      <c r="RDL9" s="100"/>
      <c r="RDM9" s="100"/>
      <c r="RDN9" s="100"/>
      <c r="RDO9" s="100"/>
      <c r="RDP9" s="100"/>
      <c r="RDQ9" s="100"/>
      <c r="RDR9" s="100"/>
      <c r="RDS9" s="100"/>
      <c r="RDT9" s="100"/>
      <c r="RDU9" s="100"/>
      <c r="RDV9" s="100"/>
      <c r="RDW9" s="100"/>
      <c r="RDX9" s="100"/>
      <c r="RDY9" s="100"/>
      <c r="RDZ9" s="100"/>
      <c r="REA9" s="100"/>
      <c r="REB9" s="100"/>
      <c r="REC9" s="100"/>
      <c r="RED9" s="100"/>
      <c r="REE9" s="100"/>
      <c r="REF9" s="100"/>
      <c r="REG9" s="100"/>
      <c r="REH9" s="100"/>
      <c r="REI9" s="100"/>
      <c r="REJ9" s="100"/>
      <c r="REK9" s="100"/>
      <c r="REL9" s="100"/>
      <c r="REM9" s="100"/>
      <c r="REN9" s="100"/>
      <c r="REO9" s="100"/>
      <c r="REP9" s="100"/>
      <c r="REQ9" s="100"/>
      <c r="RER9" s="100"/>
      <c r="RES9" s="100"/>
      <c r="RET9" s="100"/>
      <c r="REU9" s="100"/>
      <c r="REV9" s="100"/>
      <c r="REW9" s="100"/>
      <c r="REX9" s="100"/>
      <c r="REY9" s="100"/>
      <c r="REZ9" s="100"/>
      <c r="RFA9" s="100"/>
      <c r="RFB9" s="100"/>
      <c r="RFC9" s="100"/>
      <c r="RFD9" s="100"/>
      <c r="RFE9" s="100"/>
      <c r="RFF9" s="100"/>
      <c r="RFG9" s="100"/>
      <c r="RFH9" s="100"/>
      <c r="RFI9" s="100"/>
      <c r="RFJ9" s="100"/>
      <c r="RFK9" s="100"/>
      <c r="RFL9" s="100"/>
      <c r="RFM9" s="100"/>
      <c r="RFN9" s="100"/>
      <c r="RFO9" s="100"/>
      <c r="RFP9" s="100"/>
      <c r="RFQ9" s="100"/>
      <c r="RFR9" s="100"/>
      <c r="RFS9" s="100"/>
      <c r="RFT9" s="100"/>
      <c r="RFU9" s="100"/>
      <c r="RFV9" s="100"/>
      <c r="RFW9" s="100"/>
      <c r="RFX9" s="100"/>
      <c r="RFY9" s="100"/>
      <c r="RFZ9" s="100"/>
      <c r="RGA9" s="100"/>
      <c r="RGB9" s="100"/>
      <c r="RGC9" s="100"/>
      <c r="RGD9" s="100"/>
      <c r="RGE9" s="100"/>
      <c r="RGF9" s="100"/>
      <c r="RGG9" s="100"/>
      <c r="RGH9" s="100"/>
      <c r="RGI9" s="100"/>
      <c r="RGJ9" s="100"/>
      <c r="RGK9" s="100"/>
      <c r="RGL9" s="100"/>
      <c r="RGM9" s="100"/>
      <c r="RGN9" s="100"/>
      <c r="RGO9" s="100"/>
      <c r="RGP9" s="100"/>
      <c r="RGQ9" s="100"/>
      <c r="RGR9" s="100"/>
      <c r="RGS9" s="100"/>
      <c r="RGT9" s="100"/>
      <c r="RGU9" s="100"/>
      <c r="RGV9" s="100"/>
      <c r="RGW9" s="100"/>
      <c r="RGX9" s="100"/>
      <c r="RGY9" s="100"/>
      <c r="RGZ9" s="100"/>
      <c r="RHA9" s="100"/>
      <c r="RHB9" s="100"/>
      <c r="RHC9" s="100"/>
      <c r="RHD9" s="100"/>
      <c r="RHE9" s="100"/>
      <c r="RHF9" s="100"/>
      <c r="RHG9" s="100"/>
      <c r="RHH9" s="100"/>
      <c r="RHI9" s="100"/>
      <c r="RHJ9" s="100"/>
      <c r="RHK9" s="100"/>
      <c r="RHL9" s="100"/>
      <c r="RHM9" s="100"/>
      <c r="RHN9" s="100"/>
      <c r="RHO9" s="100"/>
      <c r="RHP9" s="100"/>
      <c r="RHQ9" s="100"/>
      <c r="RHR9" s="100"/>
      <c r="RHS9" s="100"/>
      <c r="RHT9" s="100"/>
      <c r="RHU9" s="100"/>
      <c r="RHV9" s="100"/>
      <c r="RHW9" s="100"/>
      <c r="RHX9" s="100"/>
      <c r="RHY9" s="100"/>
      <c r="RHZ9" s="100"/>
      <c r="RIA9" s="100"/>
      <c r="RIB9" s="100"/>
      <c r="RIC9" s="100"/>
      <c r="RID9" s="100"/>
      <c r="RIE9" s="100"/>
      <c r="RIF9" s="100"/>
      <c r="RIG9" s="100"/>
      <c r="RIH9" s="100"/>
      <c r="RII9" s="100"/>
      <c r="RIJ9" s="100"/>
      <c r="RIK9" s="100"/>
      <c r="RIL9" s="100"/>
      <c r="RIM9" s="100"/>
      <c r="RIN9" s="100"/>
      <c r="RIO9" s="100"/>
      <c r="RIP9" s="100"/>
      <c r="RIQ9" s="100"/>
      <c r="RIR9" s="100"/>
      <c r="RIS9" s="100"/>
      <c r="RIT9" s="100"/>
      <c r="RIU9" s="100"/>
      <c r="RIV9" s="100"/>
      <c r="RIW9" s="100"/>
      <c r="RIX9" s="100"/>
      <c r="RIY9" s="100"/>
      <c r="RIZ9" s="100"/>
      <c r="RJA9" s="100"/>
      <c r="RJB9" s="100"/>
      <c r="RJC9" s="100"/>
      <c r="RJD9" s="100"/>
      <c r="RJE9" s="100"/>
      <c r="RJF9" s="100"/>
      <c r="RJG9" s="100"/>
      <c r="RJH9" s="100"/>
      <c r="RJI9" s="100"/>
      <c r="RJJ9" s="100"/>
      <c r="RJK9" s="100"/>
      <c r="RJL9" s="100"/>
      <c r="RJM9" s="100"/>
      <c r="RJN9" s="100"/>
      <c r="RJO9" s="100"/>
      <c r="RJP9" s="100"/>
      <c r="RJQ9" s="100"/>
      <c r="RJR9" s="100"/>
      <c r="RJS9" s="100"/>
      <c r="RJT9" s="100"/>
      <c r="RJU9" s="100"/>
      <c r="RJV9" s="100"/>
      <c r="RJW9" s="100"/>
      <c r="RJX9" s="100"/>
      <c r="RJY9" s="100"/>
      <c r="RJZ9" s="100"/>
      <c r="RKA9" s="100"/>
      <c r="RKB9" s="100"/>
      <c r="RKC9" s="100"/>
      <c r="RKD9" s="100"/>
      <c r="RKE9" s="100"/>
      <c r="RKF9" s="100"/>
      <c r="RKG9" s="100"/>
      <c r="RKH9" s="100"/>
      <c r="RKI9" s="100"/>
      <c r="RKJ9" s="100"/>
      <c r="RKK9" s="100"/>
      <c r="RKL9" s="100"/>
      <c r="RKM9" s="100"/>
      <c r="RKN9" s="100"/>
      <c r="RKO9" s="100"/>
      <c r="RKP9" s="100"/>
      <c r="RKQ9" s="100"/>
      <c r="RKR9" s="100"/>
      <c r="RKS9" s="100"/>
      <c r="RKT9" s="100"/>
      <c r="RKU9" s="100"/>
      <c r="RKV9" s="100"/>
      <c r="RKW9" s="100"/>
      <c r="RKX9" s="100"/>
      <c r="RKY9" s="100"/>
      <c r="RKZ9" s="100"/>
      <c r="RLA9" s="100"/>
      <c r="RLB9" s="100"/>
      <c r="RLC9" s="100"/>
      <c r="RLD9" s="100"/>
      <c r="RLE9" s="100"/>
      <c r="RLF9" s="100"/>
      <c r="RLG9" s="100"/>
      <c r="RLH9" s="100"/>
      <c r="RLI9" s="100"/>
      <c r="RLJ9" s="100"/>
      <c r="RLK9" s="100"/>
      <c r="RLL9" s="100"/>
      <c r="RLM9" s="100"/>
      <c r="RLN9" s="100"/>
      <c r="RLO9" s="100"/>
      <c r="RLP9" s="100"/>
      <c r="RLQ9" s="100"/>
      <c r="RLR9" s="100"/>
      <c r="RLS9" s="100"/>
      <c r="RLT9" s="100"/>
      <c r="RLU9" s="100"/>
      <c r="RLV9" s="100"/>
      <c r="RLW9" s="100"/>
      <c r="RLX9" s="100"/>
      <c r="RLY9" s="100"/>
      <c r="RLZ9" s="100"/>
      <c r="RMA9" s="100"/>
      <c r="RMB9" s="100"/>
      <c r="RMC9" s="100"/>
      <c r="RMD9" s="100"/>
      <c r="RME9" s="100"/>
      <c r="RMF9" s="100"/>
      <c r="RMG9" s="100"/>
      <c r="RMH9" s="100"/>
      <c r="RMI9" s="100"/>
      <c r="RMJ9" s="100"/>
      <c r="RMK9" s="100"/>
      <c r="RML9" s="100"/>
      <c r="RMM9" s="100"/>
      <c r="RMN9" s="100"/>
      <c r="RMO9" s="100"/>
      <c r="RMP9" s="100"/>
      <c r="RMQ9" s="100"/>
      <c r="RMR9" s="100"/>
      <c r="RMS9" s="100"/>
      <c r="RMT9" s="100"/>
      <c r="RMU9" s="100"/>
      <c r="RMV9" s="100"/>
      <c r="RMW9" s="100"/>
      <c r="RMX9" s="100"/>
      <c r="RMY9" s="100"/>
      <c r="RMZ9" s="100"/>
      <c r="RNA9" s="100"/>
      <c r="RNB9" s="100"/>
      <c r="RNC9" s="100"/>
      <c r="RND9" s="100"/>
      <c r="RNE9" s="100"/>
      <c r="RNF9" s="100"/>
      <c r="RNG9" s="100"/>
      <c r="RNH9" s="100"/>
      <c r="RNI9" s="100"/>
      <c r="RNJ9" s="100"/>
      <c r="RNK9" s="100"/>
      <c r="RNL9" s="100"/>
      <c r="RNM9" s="100"/>
      <c r="RNN9" s="100"/>
      <c r="RNO9" s="100"/>
      <c r="RNP9" s="100"/>
      <c r="RNQ9" s="100"/>
      <c r="RNR9" s="100"/>
      <c r="RNS9" s="100"/>
      <c r="RNT9" s="100"/>
      <c r="RNU9" s="100"/>
      <c r="RNV9" s="100"/>
      <c r="RNW9" s="100"/>
      <c r="RNX9" s="100"/>
      <c r="RNY9" s="100"/>
      <c r="RNZ9" s="100"/>
      <c r="ROA9" s="100"/>
      <c r="ROB9" s="100"/>
      <c r="ROC9" s="100"/>
      <c r="ROD9" s="100"/>
      <c r="ROE9" s="100"/>
      <c r="ROF9" s="100"/>
      <c r="ROG9" s="100"/>
      <c r="ROH9" s="100"/>
      <c r="ROI9" s="100"/>
      <c r="ROJ9" s="100"/>
      <c r="ROK9" s="100"/>
      <c r="ROL9" s="100"/>
      <c r="ROM9" s="100"/>
      <c r="RON9" s="100"/>
      <c r="ROO9" s="100"/>
      <c r="ROP9" s="100"/>
      <c r="ROQ9" s="100"/>
      <c r="ROR9" s="100"/>
      <c r="ROS9" s="100"/>
      <c r="ROT9" s="100"/>
      <c r="ROU9" s="100"/>
      <c r="ROV9" s="100"/>
      <c r="ROW9" s="100"/>
      <c r="ROX9" s="100"/>
      <c r="ROY9" s="100"/>
      <c r="ROZ9" s="100"/>
      <c r="RPA9" s="100"/>
      <c r="RPB9" s="100"/>
      <c r="RPC9" s="100"/>
      <c r="RPD9" s="100"/>
      <c r="RPE9" s="100"/>
      <c r="RPF9" s="100"/>
      <c r="RPG9" s="100"/>
      <c r="RPH9" s="100"/>
      <c r="RPI9" s="100"/>
      <c r="RPJ9" s="100"/>
      <c r="RPK9" s="100"/>
      <c r="RPL9" s="100"/>
      <c r="RPM9" s="100"/>
      <c r="RPN9" s="100"/>
      <c r="RPO9" s="100"/>
      <c r="RPP9" s="100"/>
      <c r="RPQ9" s="100"/>
      <c r="RPR9" s="100"/>
      <c r="RPS9" s="100"/>
      <c r="RPT9" s="100"/>
      <c r="RPU9" s="100"/>
      <c r="RPV9" s="100"/>
      <c r="RPW9" s="100"/>
      <c r="RPX9" s="100"/>
      <c r="RPY9" s="100"/>
      <c r="RPZ9" s="100"/>
      <c r="RQA9" s="100"/>
      <c r="RQB9" s="100"/>
      <c r="RQC9" s="100"/>
      <c r="RQD9" s="100"/>
      <c r="RQE9" s="100"/>
      <c r="RQF9" s="100"/>
      <c r="RQG9" s="100"/>
      <c r="RQH9" s="100"/>
      <c r="RQI9" s="100"/>
      <c r="RQJ9" s="100"/>
      <c r="RQK9" s="100"/>
      <c r="RQL9" s="100"/>
      <c r="RQM9" s="100"/>
      <c r="RQN9" s="100"/>
      <c r="RQO9" s="100"/>
      <c r="RQP9" s="100"/>
      <c r="RQQ9" s="100"/>
      <c r="RQR9" s="100"/>
      <c r="RQS9" s="100"/>
      <c r="RQT9" s="100"/>
      <c r="RQU9" s="100"/>
      <c r="RQV9" s="100"/>
      <c r="RQW9" s="100"/>
      <c r="RQX9" s="100"/>
      <c r="RQY9" s="100"/>
      <c r="RQZ9" s="100"/>
      <c r="RRA9" s="100"/>
      <c r="RRB9" s="100"/>
      <c r="RRC9" s="100"/>
      <c r="RRD9" s="100"/>
      <c r="RRE9" s="100"/>
      <c r="RRF9" s="100"/>
      <c r="RRG9" s="100"/>
      <c r="RRH9" s="100"/>
      <c r="RRI9" s="100"/>
      <c r="RRJ9" s="100"/>
      <c r="RRK9" s="100"/>
      <c r="RRL9" s="100"/>
      <c r="RRM9" s="100"/>
      <c r="RRN9" s="100"/>
      <c r="RRO9" s="100"/>
      <c r="RRP9" s="100"/>
      <c r="RRQ9" s="100"/>
      <c r="RRR9" s="100"/>
      <c r="RRS9" s="100"/>
      <c r="RRT9" s="100"/>
      <c r="RRU9" s="100"/>
      <c r="RRV9" s="100"/>
      <c r="RRW9" s="100"/>
      <c r="RRX9" s="100"/>
      <c r="RRY9" s="100"/>
      <c r="RRZ9" s="100"/>
      <c r="RSA9" s="100"/>
      <c r="RSB9" s="100"/>
      <c r="RSC9" s="100"/>
      <c r="RSD9" s="100"/>
      <c r="RSE9" s="100"/>
      <c r="RSF9" s="100"/>
      <c r="RSG9" s="100"/>
      <c r="RSH9" s="100"/>
      <c r="RSI9" s="100"/>
      <c r="RSJ9" s="100"/>
      <c r="RSK9" s="100"/>
      <c r="RSL9" s="100"/>
      <c r="RSM9" s="100"/>
      <c r="RSN9" s="100"/>
      <c r="RSO9" s="100"/>
      <c r="RSP9" s="100"/>
      <c r="RSQ9" s="100"/>
      <c r="RSR9" s="100"/>
      <c r="RSS9" s="100"/>
      <c r="RST9" s="100"/>
      <c r="RSU9" s="100"/>
      <c r="RSV9" s="100"/>
      <c r="RSW9" s="100"/>
      <c r="RSX9" s="100"/>
      <c r="RSY9" s="100"/>
      <c r="RSZ9" s="100"/>
      <c r="RTA9" s="100"/>
      <c r="RTB9" s="100"/>
      <c r="RTC9" s="100"/>
      <c r="RTD9" s="100"/>
      <c r="RTE9" s="100"/>
      <c r="RTF9" s="100"/>
      <c r="RTG9" s="100"/>
      <c r="RTH9" s="100"/>
      <c r="RTI9" s="100"/>
      <c r="RTJ9" s="100"/>
      <c r="RTK9" s="100"/>
      <c r="RTL9" s="100"/>
      <c r="RTM9" s="100"/>
      <c r="RTN9" s="100"/>
      <c r="RTO9" s="100"/>
      <c r="RTP9" s="100"/>
      <c r="RTQ9" s="100"/>
      <c r="RTR9" s="100"/>
      <c r="RTS9" s="100"/>
      <c r="RTT9" s="100"/>
      <c r="RTU9" s="100"/>
      <c r="RTV9" s="100"/>
      <c r="RTW9" s="100"/>
      <c r="RTX9" s="100"/>
      <c r="RTY9" s="100"/>
      <c r="RTZ9" s="100"/>
      <c r="RUA9" s="100"/>
      <c r="RUB9" s="100"/>
      <c r="RUC9" s="100"/>
      <c r="RUD9" s="100"/>
      <c r="RUE9" s="100"/>
      <c r="RUF9" s="100"/>
      <c r="RUG9" s="100"/>
      <c r="RUH9" s="100"/>
      <c r="RUI9" s="100"/>
      <c r="RUJ9" s="100"/>
      <c r="RUK9" s="100"/>
      <c r="RUL9" s="100"/>
      <c r="RUM9" s="100"/>
      <c r="RUN9" s="100"/>
      <c r="RUO9" s="100"/>
      <c r="RUP9" s="100"/>
      <c r="RUQ9" s="100"/>
      <c r="RUR9" s="100"/>
      <c r="RUS9" s="100"/>
      <c r="RUT9" s="100"/>
      <c r="RUU9" s="100"/>
      <c r="RUV9" s="100"/>
      <c r="RUW9" s="100"/>
      <c r="RUX9" s="100"/>
      <c r="RUY9" s="100"/>
      <c r="RUZ9" s="100"/>
      <c r="RVA9" s="100"/>
      <c r="RVB9" s="100"/>
      <c r="RVC9" s="100"/>
      <c r="RVD9" s="100"/>
      <c r="RVE9" s="100"/>
      <c r="RVF9" s="100"/>
      <c r="RVG9" s="100"/>
      <c r="RVH9" s="100"/>
      <c r="RVI9" s="100"/>
      <c r="RVJ9" s="100"/>
      <c r="RVK9" s="100"/>
      <c r="RVL9" s="100"/>
      <c r="RVM9" s="100"/>
      <c r="RVN9" s="100"/>
      <c r="RVO9" s="100"/>
      <c r="RVP9" s="100"/>
      <c r="RVQ9" s="100"/>
      <c r="RVR9" s="100"/>
      <c r="RVS9" s="100"/>
      <c r="RVT9" s="100"/>
      <c r="RVU9" s="100"/>
      <c r="RVV9" s="100"/>
      <c r="RVW9" s="100"/>
      <c r="RVX9" s="100"/>
      <c r="RVY9" s="100"/>
      <c r="RVZ9" s="100"/>
      <c r="RWA9" s="100"/>
      <c r="RWB9" s="100"/>
      <c r="RWC9" s="100"/>
      <c r="RWD9" s="100"/>
      <c r="RWE9" s="100"/>
      <c r="RWF9" s="100"/>
      <c r="RWG9" s="100"/>
      <c r="RWH9" s="100"/>
      <c r="RWI9" s="100"/>
      <c r="RWJ9" s="100"/>
      <c r="RWK9" s="100"/>
      <c r="RWL9" s="100"/>
      <c r="RWM9" s="100"/>
      <c r="RWN9" s="100"/>
      <c r="RWO9" s="100"/>
      <c r="RWP9" s="100"/>
      <c r="RWQ9" s="100"/>
      <c r="RWR9" s="100"/>
      <c r="RWS9" s="100"/>
      <c r="RWT9" s="100"/>
      <c r="RWU9" s="100"/>
      <c r="RWV9" s="100"/>
      <c r="RWW9" s="100"/>
      <c r="RWX9" s="100"/>
      <c r="RWY9" s="100"/>
      <c r="RWZ9" s="100"/>
      <c r="RXA9" s="100"/>
      <c r="RXB9" s="100"/>
      <c r="RXC9" s="100"/>
      <c r="RXD9" s="100"/>
      <c r="RXE9" s="100"/>
      <c r="RXF9" s="100"/>
      <c r="RXG9" s="100"/>
      <c r="RXH9" s="100"/>
      <c r="RXI9" s="100"/>
      <c r="RXJ9" s="100"/>
      <c r="RXK9" s="100"/>
      <c r="RXL9" s="100"/>
      <c r="RXM9" s="100"/>
      <c r="RXN9" s="100"/>
      <c r="RXO9" s="100"/>
      <c r="RXP9" s="100"/>
      <c r="RXQ9" s="100"/>
      <c r="RXR9" s="100"/>
      <c r="RXS9" s="100"/>
      <c r="RXT9" s="100"/>
      <c r="RXU9" s="100"/>
      <c r="RXV9" s="100"/>
      <c r="RXW9" s="100"/>
      <c r="RXX9" s="100"/>
      <c r="RXY9" s="100"/>
      <c r="RXZ9" s="100"/>
      <c r="RYA9" s="100"/>
      <c r="RYB9" s="100"/>
      <c r="RYC9" s="100"/>
      <c r="RYD9" s="100"/>
      <c r="RYE9" s="100"/>
      <c r="RYF9" s="100"/>
      <c r="RYG9" s="100"/>
      <c r="RYH9" s="100"/>
      <c r="RYI9" s="100"/>
      <c r="RYJ9" s="100"/>
      <c r="RYK9" s="100"/>
      <c r="RYL9" s="100"/>
      <c r="RYM9" s="100"/>
      <c r="RYN9" s="100"/>
      <c r="RYO9" s="100"/>
      <c r="RYP9" s="100"/>
      <c r="RYQ9" s="100"/>
      <c r="RYR9" s="100"/>
      <c r="RYS9" s="100"/>
      <c r="RYT9" s="100"/>
      <c r="RYU9" s="100"/>
      <c r="RYV9" s="100"/>
      <c r="RYW9" s="100"/>
      <c r="RYX9" s="100"/>
      <c r="RYY9" s="100"/>
      <c r="RYZ9" s="100"/>
      <c r="RZA9" s="100"/>
      <c r="RZB9" s="100"/>
      <c r="RZC9" s="100"/>
      <c r="RZD9" s="100"/>
      <c r="RZE9" s="100"/>
      <c r="RZF9" s="100"/>
      <c r="RZG9" s="100"/>
      <c r="RZH9" s="100"/>
      <c r="RZI9" s="100"/>
      <c r="RZJ9" s="100"/>
      <c r="RZK9" s="100"/>
      <c r="RZL9" s="100"/>
      <c r="RZM9" s="100"/>
      <c r="RZN9" s="100"/>
      <c r="RZO9" s="100"/>
      <c r="RZP9" s="100"/>
      <c r="RZQ9" s="100"/>
      <c r="RZR9" s="100"/>
      <c r="RZS9" s="100"/>
      <c r="RZT9" s="100"/>
      <c r="RZU9" s="100"/>
      <c r="RZV9" s="100"/>
      <c r="RZW9" s="100"/>
      <c r="RZX9" s="100"/>
      <c r="RZY9" s="100"/>
      <c r="RZZ9" s="100"/>
      <c r="SAA9" s="100"/>
      <c r="SAB9" s="100"/>
      <c r="SAC9" s="100"/>
      <c r="SAD9" s="100"/>
      <c r="SAE9" s="100"/>
      <c r="SAF9" s="100"/>
      <c r="SAG9" s="100"/>
      <c r="SAH9" s="100"/>
      <c r="SAI9" s="100"/>
      <c r="SAJ9" s="100"/>
      <c r="SAK9" s="100"/>
      <c r="SAL9" s="100"/>
      <c r="SAM9" s="100"/>
      <c r="SAN9" s="100"/>
      <c r="SAO9" s="100"/>
      <c r="SAP9" s="100"/>
      <c r="SAQ9" s="100"/>
      <c r="SAR9" s="100"/>
      <c r="SAS9" s="100"/>
      <c r="SAT9" s="100"/>
      <c r="SAU9" s="100"/>
      <c r="SAV9" s="100"/>
      <c r="SAW9" s="100"/>
      <c r="SAX9" s="100"/>
      <c r="SAY9" s="100"/>
      <c r="SAZ9" s="100"/>
      <c r="SBA9" s="100"/>
      <c r="SBB9" s="100"/>
      <c r="SBC9" s="100"/>
      <c r="SBD9" s="100"/>
      <c r="SBE9" s="100"/>
      <c r="SBF9" s="100"/>
      <c r="SBG9" s="100"/>
      <c r="SBH9" s="100"/>
      <c r="SBI9" s="100"/>
      <c r="SBJ9" s="100"/>
      <c r="SBK9" s="100"/>
      <c r="SBL9" s="100"/>
      <c r="SBM9" s="100"/>
      <c r="SBN9" s="100"/>
      <c r="SBO9" s="100"/>
      <c r="SBP9" s="100"/>
      <c r="SBQ9" s="100"/>
      <c r="SBR9" s="100"/>
      <c r="SBS9" s="100"/>
      <c r="SBT9" s="100"/>
      <c r="SBU9" s="100"/>
      <c r="SBV9" s="100"/>
      <c r="SBW9" s="100"/>
      <c r="SBX9" s="100"/>
      <c r="SBY9" s="100"/>
      <c r="SBZ9" s="100"/>
      <c r="SCA9" s="100"/>
      <c r="SCB9" s="100"/>
      <c r="SCC9" s="100"/>
      <c r="SCD9" s="100"/>
      <c r="SCE9" s="100"/>
      <c r="SCF9" s="100"/>
      <c r="SCG9" s="100"/>
      <c r="SCH9" s="100"/>
      <c r="SCI9" s="100"/>
      <c r="SCJ9" s="100"/>
      <c r="SCK9" s="100"/>
      <c r="SCL9" s="100"/>
      <c r="SCM9" s="100"/>
      <c r="SCN9" s="100"/>
      <c r="SCO9" s="100"/>
      <c r="SCP9" s="100"/>
      <c r="SCQ9" s="100"/>
      <c r="SCR9" s="100"/>
      <c r="SCS9" s="100"/>
      <c r="SCT9" s="100"/>
      <c r="SCU9" s="100"/>
      <c r="SCV9" s="100"/>
      <c r="SCW9" s="100"/>
      <c r="SCX9" s="100"/>
      <c r="SCY9" s="100"/>
      <c r="SCZ9" s="100"/>
      <c r="SDA9" s="100"/>
      <c r="SDB9" s="100"/>
      <c r="SDC9" s="100"/>
      <c r="SDD9" s="100"/>
      <c r="SDE9" s="100"/>
      <c r="SDF9" s="100"/>
      <c r="SDG9" s="100"/>
      <c r="SDH9" s="100"/>
      <c r="SDI9" s="100"/>
      <c r="SDJ9" s="100"/>
      <c r="SDK9" s="100"/>
      <c r="SDL9" s="100"/>
      <c r="SDM9" s="100"/>
      <c r="SDN9" s="100"/>
      <c r="SDO9" s="100"/>
      <c r="SDP9" s="100"/>
      <c r="SDQ9" s="100"/>
      <c r="SDR9" s="100"/>
      <c r="SDS9" s="100"/>
      <c r="SDT9" s="100"/>
      <c r="SDU9" s="100"/>
      <c r="SDV9" s="100"/>
      <c r="SDW9" s="100"/>
      <c r="SDX9" s="100"/>
      <c r="SDY9" s="100"/>
      <c r="SDZ9" s="100"/>
      <c r="SEA9" s="100"/>
      <c r="SEB9" s="100"/>
      <c r="SEC9" s="100"/>
      <c r="SED9" s="100"/>
      <c r="SEE9" s="100"/>
      <c r="SEF9" s="100"/>
      <c r="SEG9" s="100"/>
      <c r="SEH9" s="100"/>
      <c r="SEI9" s="100"/>
      <c r="SEJ9" s="100"/>
      <c r="SEK9" s="100"/>
      <c r="SEL9" s="100"/>
      <c r="SEM9" s="100"/>
      <c r="SEN9" s="100"/>
      <c r="SEO9" s="100"/>
      <c r="SEP9" s="100"/>
      <c r="SEQ9" s="100"/>
      <c r="SER9" s="100"/>
      <c r="SES9" s="100"/>
      <c r="SET9" s="100"/>
      <c r="SEU9" s="100"/>
      <c r="SEV9" s="100"/>
      <c r="SEW9" s="100"/>
      <c r="SEX9" s="100"/>
      <c r="SEY9" s="100"/>
      <c r="SEZ9" s="100"/>
      <c r="SFA9" s="100"/>
      <c r="SFB9" s="100"/>
      <c r="SFC9" s="100"/>
      <c r="SFD9" s="100"/>
      <c r="SFE9" s="100"/>
      <c r="SFF9" s="100"/>
      <c r="SFG9" s="100"/>
      <c r="SFH9" s="100"/>
      <c r="SFI9" s="100"/>
      <c r="SFJ9" s="100"/>
      <c r="SFK9" s="100"/>
      <c r="SFL9" s="100"/>
      <c r="SFM9" s="100"/>
      <c r="SFN9" s="100"/>
      <c r="SFO9" s="100"/>
      <c r="SFP9" s="100"/>
      <c r="SFQ9" s="100"/>
      <c r="SFR9" s="100"/>
      <c r="SFS9" s="100"/>
      <c r="SFT9" s="100"/>
      <c r="SFU9" s="100"/>
      <c r="SFV9" s="100"/>
      <c r="SFW9" s="100"/>
      <c r="SFX9" s="100"/>
      <c r="SFY9" s="100"/>
      <c r="SFZ9" s="100"/>
      <c r="SGA9" s="100"/>
      <c r="SGB9" s="100"/>
      <c r="SGC9" s="100"/>
      <c r="SGD9" s="100"/>
      <c r="SGE9" s="100"/>
      <c r="SGF9" s="100"/>
      <c r="SGG9" s="100"/>
      <c r="SGH9" s="100"/>
      <c r="SGI9" s="100"/>
      <c r="SGJ9" s="100"/>
      <c r="SGK9" s="100"/>
      <c r="SGL9" s="100"/>
      <c r="SGM9" s="100"/>
      <c r="SGN9" s="100"/>
      <c r="SGO9" s="100"/>
      <c r="SGP9" s="100"/>
      <c r="SGQ9" s="100"/>
      <c r="SGR9" s="100"/>
      <c r="SGS9" s="100"/>
      <c r="SGT9" s="100"/>
      <c r="SGU9" s="100"/>
      <c r="SGV9" s="100"/>
      <c r="SGW9" s="100"/>
      <c r="SGX9" s="100"/>
      <c r="SGY9" s="100"/>
      <c r="SGZ9" s="100"/>
      <c r="SHA9" s="100"/>
      <c r="SHB9" s="100"/>
      <c r="SHC9" s="100"/>
      <c r="SHD9" s="100"/>
      <c r="SHE9" s="100"/>
      <c r="SHF9" s="100"/>
      <c r="SHG9" s="100"/>
      <c r="SHH9" s="100"/>
      <c r="SHI9" s="100"/>
      <c r="SHJ9" s="100"/>
      <c r="SHK9" s="100"/>
      <c r="SHL9" s="100"/>
      <c r="SHM9" s="100"/>
      <c r="SHN9" s="100"/>
      <c r="SHO9" s="100"/>
      <c r="SHP9" s="100"/>
      <c r="SHQ9" s="100"/>
      <c r="SHR9" s="100"/>
      <c r="SHS9" s="100"/>
      <c r="SHT9" s="100"/>
      <c r="SHU9" s="100"/>
      <c r="SHV9" s="100"/>
      <c r="SHW9" s="100"/>
      <c r="SHX9" s="100"/>
      <c r="SHY9" s="100"/>
      <c r="SHZ9" s="100"/>
      <c r="SIA9" s="100"/>
      <c r="SIB9" s="100"/>
      <c r="SIC9" s="100"/>
      <c r="SID9" s="100"/>
      <c r="SIE9" s="100"/>
      <c r="SIF9" s="100"/>
      <c r="SIG9" s="100"/>
      <c r="SIH9" s="100"/>
      <c r="SII9" s="100"/>
      <c r="SIJ9" s="100"/>
      <c r="SIK9" s="100"/>
      <c r="SIL9" s="100"/>
      <c r="SIM9" s="100"/>
      <c r="SIN9" s="100"/>
      <c r="SIO9" s="100"/>
      <c r="SIP9" s="100"/>
      <c r="SIQ9" s="100"/>
      <c r="SIR9" s="100"/>
      <c r="SIS9" s="100"/>
      <c r="SIT9" s="100"/>
      <c r="SIU9" s="100"/>
      <c r="SIV9" s="100"/>
      <c r="SIW9" s="100"/>
      <c r="SIX9" s="100"/>
      <c r="SIY9" s="100"/>
      <c r="SIZ9" s="100"/>
      <c r="SJA9" s="100"/>
      <c r="SJB9" s="100"/>
      <c r="SJC9" s="100"/>
      <c r="SJD9" s="100"/>
      <c r="SJE9" s="100"/>
      <c r="SJF9" s="100"/>
      <c r="SJG9" s="100"/>
      <c r="SJH9" s="100"/>
      <c r="SJI9" s="100"/>
      <c r="SJJ9" s="100"/>
      <c r="SJK9" s="100"/>
      <c r="SJL9" s="100"/>
      <c r="SJM9" s="100"/>
      <c r="SJN9" s="100"/>
      <c r="SJO9" s="100"/>
      <c r="SJP9" s="100"/>
      <c r="SJQ9" s="100"/>
      <c r="SJR9" s="100"/>
      <c r="SJS9" s="100"/>
      <c r="SJT9" s="100"/>
      <c r="SJU9" s="100"/>
      <c r="SJV9" s="100"/>
      <c r="SJW9" s="100"/>
      <c r="SJX9" s="100"/>
      <c r="SJY9" s="100"/>
      <c r="SJZ9" s="100"/>
      <c r="SKA9" s="100"/>
      <c r="SKB9" s="100"/>
      <c r="SKC9" s="100"/>
      <c r="SKD9" s="100"/>
      <c r="SKE9" s="100"/>
      <c r="SKF9" s="100"/>
      <c r="SKG9" s="100"/>
      <c r="SKH9" s="100"/>
      <c r="SKI9" s="100"/>
      <c r="SKJ9" s="100"/>
      <c r="SKK9" s="100"/>
      <c r="SKL9" s="100"/>
      <c r="SKM9" s="100"/>
      <c r="SKN9" s="100"/>
      <c r="SKO9" s="100"/>
      <c r="SKP9" s="100"/>
      <c r="SKQ9" s="100"/>
      <c r="SKR9" s="100"/>
      <c r="SKS9" s="100"/>
      <c r="SKT9" s="100"/>
      <c r="SKU9" s="100"/>
      <c r="SKV9" s="100"/>
      <c r="SKW9" s="100"/>
      <c r="SKX9" s="100"/>
      <c r="SKY9" s="100"/>
      <c r="SKZ9" s="100"/>
      <c r="SLA9" s="100"/>
      <c r="SLB9" s="100"/>
      <c r="SLC9" s="100"/>
      <c r="SLD9" s="100"/>
      <c r="SLE9" s="100"/>
      <c r="SLF9" s="100"/>
      <c r="SLG9" s="100"/>
      <c r="SLH9" s="100"/>
      <c r="SLI9" s="100"/>
      <c r="SLJ9" s="100"/>
      <c r="SLK9" s="100"/>
      <c r="SLL9" s="100"/>
      <c r="SLM9" s="100"/>
      <c r="SLN9" s="100"/>
      <c r="SLO9" s="100"/>
      <c r="SLP9" s="100"/>
      <c r="SLQ9" s="100"/>
      <c r="SLR9" s="100"/>
      <c r="SLS9" s="100"/>
      <c r="SLT9" s="100"/>
      <c r="SLU9" s="100"/>
      <c r="SLV9" s="100"/>
      <c r="SLW9" s="100"/>
      <c r="SLX9" s="100"/>
      <c r="SLY9" s="100"/>
      <c r="SLZ9" s="100"/>
      <c r="SMA9" s="100"/>
      <c r="SMB9" s="100"/>
      <c r="SMC9" s="100"/>
      <c r="SMD9" s="100"/>
      <c r="SME9" s="100"/>
      <c r="SMF9" s="100"/>
      <c r="SMG9" s="100"/>
      <c r="SMH9" s="100"/>
      <c r="SMI9" s="100"/>
      <c r="SMJ9" s="100"/>
      <c r="SMK9" s="100"/>
      <c r="SML9" s="100"/>
      <c r="SMM9" s="100"/>
      <c r="SMN9" s="100"/>
      <c r="SMO9" s="100"/>
      <c r="SMP9" s="100"/>
      <c r="SMQ9" s="100"/>
      <c r="SMR9" s="100"/>
      <c r="SMS9" s="100"/>
      <c r="SMT9" s="100"/>
      <c r="SMU9" s="100"/>
      <c r="SMV9" s="100"/>
      <c r="SMW9" s="100"/>
      <c r="SMX9" s="100"/>
      <c r="SMY9" s="100"/>
      <c r="SMZ9" s="100"/>
      <c r="SNA9" s="100"/>
      <c r="SNB9" s="100"/>
      <c r="SNC9" s="100"/>
      <c r="SND9" s="100"/>
      <c r="SNE9" s="100"/>
      <c r="SNF9" s="100"/>
      <c r="SNG9" s="100"/>
      <c r="SNH9" s="100"/>
      <c r="SNI9" s="100"/>
      <c r="SNJ9" s="100"/>
      <c r="SNK9" s="100"/>
      <c r="SNL9" s="100"/>
      <c r="SNM9" s="100"/>
      <c r="SNN9" s="100"/>
      <c r="SNO9" s="100"/>
      <c r="SNP9" s="100"/>
      <c r="SNQ9" s="100"/>
      <c r="SNR9" s="100"/>
      <c r="SNS9" s="100"/>
      <c r="SNT9" s="100"/>
      <c r="SNU9" s="100"/>
      <c r="SNV9" s="100"/>
      <c r="SNW9" s="100"/>
      <c r="SNX9" s="100"/>
      <c r="SNY9" s="100"/>
      <c r="SNZ9" s="100"/>
      <c r="SOA9" s="100"/>
      <c r="SOB9" s="100"/>
      <c r="SOC9" s="100"/>
      <c r="SOD9" s="100"/>
      <c r="SOE9" s="100"/>
      <c r="SOF9" s="100"/>
      <c r="SOG9" s="100"/>
      <c r="SOH9" s="100"/>
      <c r="SOI9" s="100"/>
      <c r="SOJ9" s="100"/>
      <c r="SOK9" s="100"/>
      <c r="SOL9" s="100"/>
      <c r="SOM9" s="100"/>
      <c r="SON9" s="100"/>
      <c r="SOO9" s="100"/>
      <c r="SOP9" s="100"/>
      <c r="SOQ9" s="100"/>
      <c r="SOR9" s="100"/>
      <c r="SOS9" s="100"/>
      <c r="SOT9" s="100"/>
      <c r="SOU9" s="100"/>
      <c r="SOV9" s="100"/>
      <c r="SOW9" s="100"/>
      <c r="SOX9" s="100"/>
      <c r="SOY9" s="100"/>
      <c r="SOZ9" s="100"/>
      <c r="SPA9" s="100"/>
      <c r="SPB9" s="100"/>
      <c r="SPC9" s="100"/>
      <c r="SPD9" s="100"/>
      <c r="SPE9" s="100"/>
      <c r="SPF9" s="100"/>
      <c r="SPG9" s="100"/>
      <c r="SPH9" s="100"/>
      <c r="SPI9" s="100"/>
      <c r="SPJ9" s="100"/>
      <c r="SPK9" s="100"/>
      <c r="SPL9" s="100"/>
      <c r="SPM9" s="100"/>
      <c r="SPN9" s="100"/>
      <c r="SPO9" s="100"/>
      <c r="SPP9" s="100"/>
      <c r="SPQ9" s="100"/>
      <c r="SPR9" s="100"/>
      <c r="SPS9" s="100"/>
      <c r="SPT9" s="100"/>
      <c r="SPU9" s="100"/>
      <c r="SPV9" s="100"/>
      <c r="SPW9" s="100"/>
      <c r="SPX9" s="100"/>
      <c r="SPY9" s="100"/>
      <c r="SPZ9" s="100"/>
      <c r="SQA9" s="100"/>
      <c r="SQB9" s="100"/>
      <c r="SQC9" s="100"/>
      <c r="SQD9" s="100"/>
      <c r="SQE9" s="100"/>
      <c r="SQF9" s="100"/>
      <c r="SQG9" s="100"/>
      <c r="SQH9" s="100"/>
      <c r="SQI9" s="100"/>
      <c r="SQJ9" s="100"/>
      <c r="SQK9" s="100"/>
      <c r="SQL9" s="100"/>
      <c r="SQM9" s="100"/>
      <c r="SQN9" s="100"/>
      <c r="SQO9" s="100"/>
      <c r="SQP9" s="100"/>
      <c r="SQQ9" s="100"/>
      <c r="SQR9" s="100"/>
      <c r="SQS9" s="100"/>
      <c r="SQT9" s="100"/>
      <c r="SQU9" s="100"/>
      <c r="SQV9" s="100"/>
      <c r="SQW9" s="100"/>
      <c r="SQX9" s="100"/>
      <c r="SQY9" s="100"/>
      <c r="SQZ9" s="100"/>
      <c r="SRA9" s="100"/>
      <c r="SRB9" s="100"/>
      <c r="SRC9" s="100"/>
      <c r="SRD9" s="100"/>
      <c r="SRE9" s="100"/>
      <c r="SRF9" s="100"/>
      <c r="SRG9" s="100"/>
      <c r="SRH9" s="100"/>
      <c r="SRI9" s="100"/>
      <c r="SRJ9" s="100"/>
      <c r="SRK9" s="100"/>
      <c r="SRL9" s="100"/>
      <c r="SRM9" s="100"/>
      <c r="SRN9" s="100"/>
      <c r="SRO9" s="100"/>
      <c r="SRP9" s="100"/>
      <c r="SRQ9" s="100"/>
      <c r="SRR9" s="100"/>
      <c r="SRS9" s="100"/>
      <c r="SRT9" s="100"/>
      <c r="SRU9" s="100"/>
      <c r="SRV9" s="100"/>
      <c r="SRW9" s="100"/>
      <c r="SRX9" s="100"/>
      <c r="SRY9" s="100"/>
      <c r="SRZ9" s="100"/>
      <c r="SSA9" s="100"/>
      <c r="SSB9" s="100"/>
      <c r="SSC9" s="100"/>
      <c r="SSD9" s="100"/>
      <c r="SSE9" s="100"/>
      <c r="SSF9" s="100"/>
      <c r="SSG9" s="100"/>
      <c r="SSH9" s="100"/>
      <c r="SSI9" s="100"/>
      <c r="SSJ9" s="100"/>
      <c r="SSK9" s="100"/>
      <c r="SSL9" s="100"/>
      <c r="SSM9" s="100"/>
      <c r="SSN9" s="100"/>
      <c r="SSO9" s="100"/>
      <c r="SSP9" s="100"/>
      <c r="SSQ9" s="100"/>
      <c r="SSR9" s="100"/>
      <c r="SSS9" s="100"/>
      <c r="SST9" s="100"/>
      <c r="SSU9" s="100"/>
      <c r="SSV9" s="100"/>
      <c r="SSW9" s="100"/>
      <c r="SSX9" s="100"/>
      <c r="SSY9" s="100"/>
      <c r="SSZ9" s="100"/>
      <c r="STA9" s="100"/>
      <c r="STB9" s="100"/>
      <c r="STC9" s="100"/>
      <c r="STD9" s="100"/>
      <c r="STE9" s="100"/>
      <c r="STF9" s="100"/>
      <c r="STG9" s="100"/>
      <c r="STH9" s="100"/>
      <c r="STI9" s="100"/>
      <c r="STJ9" s="100"/>
      <c r="STK9" s="100"/>
      <c r="STL9" s="100"/>
      <c r="STM9" s="100"/>
      <c r="STN9" s="100"/>
      <c r="STO9" s="100"/>
      <c r="STP9" s="100"/>
      <c r="STQ9" s="100"/>
      <c r="STR9" s="100"/>
      <c r="STS9" s="100"/>
      <c r="STT9" s="100"/>
      <c r="STU9" s="100"/>
      <c r="STV9" s="100"/>
      <c r="STW9" s="100"/>
      <c r="STX9" s="100"/>
      <c r="STY9" s="100"/>
      <c r="STZ9" s="100"/>
      <c r="SUA9" s="100"/>
      <c r="SUB9" s="100"/>
      <c r="SUC9" s="100"/>
      <c r="SUD9" s="100"/>
      <c r="SUE9" s="100"/>
      <c r="SUF9" s="100"/>
      <c r="SUG9" s="100"/>
      <c r="SUH9" s="100"/>
      <c r="SUI9" s="100"/>
      <c r="SUJ9" s="100"/>
      <c r="SUK9" s="100"/>
      <c r="SUL9" s="100"/>
      <c r="SUM9" s="100"/>
      <c r="SUN9" s="100"/>
      <c r="SUO9" s="100"/>
      <c r="SUP9" s="100"/>
      <c r="SUQ9" s="100"/>
      <c r="SUR9" s="100"/>
      <c r="SUS9" s="100"/>
      <c r="SUT9" s="100"/>
      <c r="SUU9" s="100"/>
      <c r="SUV9" s="100"/>
      <c r="SUW9" s="100"/>
      <c r="SUX9" s="100"/>
      <c r="SUY9" s="100"/>
      <c r="SUZ9" s="100"/>
      <c r="SVA9" s="100"/>
      <c r="SVB9" s="100"/>
      <c r="SVC9" s="100"/>
      <c r="SVD9" s="100"/>
      <c r="SVE9" s="100"/>
      <c r="SVF9" s="100"/>
      <c r="SVG9" s="100"/>
      <c r="SVH9" s="100"/>
      <c r="SVI9" s="100"/>
      <c r="SVJ9" s="100"/>
      <c r="SVK9" s="100"/>
      <c r="SVL9" s="100"/>
      <c r="SVM9" s="100"/>
      <c r="SVN9" s="100"/>
      <c r="SVO9" s="100"/>
      <c r="SVP9" s="100"/>
      <c r="SVQ9" s="100"/>
      <c r="SVR9" s="100"/>
      <c r="SVS9" s="100"/>
      <c r="SVT9" s="100"/>
      <c r="SVU9" s="100"/>
      <c r="SVV9" s="100"/>
      <c r="SVW9" s="100"/>
      <c r="SVX9" s="100"/>
      <c r="SVY9" s="100"/>
      <c r="SVZ9" s="100"/>
      <c r="SWA9" s="100"/>
      <c r="SWB9" s="100"/>
      <c r="SWC9" s="100"/>
      <c r="SWD9" s="100"/>
      <c r="SWE9" s="100"/>
      <c r="SWF9" s="100"/>
      <c r="SWG9" s="100"/>
      <c r="SWH9" s="100"/>
      <c r="SWI9" s="100"/>
      <c r="SWJ9" s="100"/>
      <c r="SWK9" s="100"/>
      <c r="SWL9" s="100"/>
      <c r="SWM9" s="100"/>
      <c r="SWN9" s="100"/>
      <c r="SWO9" s="100"/>
      <c r="SWP9" s="100"/>
      <c r="SWQ9" s="100"/>
      <c r="SWR9" s="100"/>
      <c r="SWS9" s="100"/>
      <c r="SWT9" s="100"/>
      <c r="SWU9" s="100"/>
      <c r="SWV9" s="100"/>
      <c r="SWW9" s="100"/>
      <c r="SWX9" s="100"/>
      <c r="SWY9" s="100"/>
      <c r="SWZ9" s="100"/>
      <c r="SXA9" s="100"/>
      <c r="SXB9" s="100"/>
      <c r="SXC9" s="100"/>
      <c r="SXD9" s="100"/>
      <c r="SXE9" s="100"/>
      <c r="SXF9" s="100"/>
      <c r="SXG9" s="100"/>
      <c r="SXH9" s="100"/>
      <c r="SXI9" s="100"/>
      <c r="SXJ9" s="100"/>
      <c r="SXK9" s="100"/>
      <c r="SXL9" s="100"/>
      <c r="SXM9" s="100"/>
      <c r="SXN9" s="100"/>
      <c r="SXO9" s="100"/>
      <c r="SXP9" s="100"/>
      <c r="SXQ9" s="100"/>
      <c r="SXR9" s="100"/>
      <c r="SXS9" s="100"/>
      <c r="SXT9" s="100"/>
      <c r="SXU9" s="100"/>
      <c r="SXV9" s="100"/>
      <c r="SXW9" s="100"/>
      <c r="SXX9" s="100"/>
      <c r="SXY9" s="100"/>
      <c r="SXZ9" s="100"/>
      <c r="SYA9" s="100"/>
      <c r="SYB9" s="100"/>
      <c r="SYC9" s="100"/>
      <c r="SYD9" s="100"/>
      <c r="SYE9" s="100"/>
      <c r="SYF9" s="100"/>
      <c r="SYG9" s="100"/>
      <c r="SYH9" s="100"/>
      <c r="SYI9" s="100"/>
      <c r="SYJ9" s="100"/>
      <c r="SYK9" s="100"/>
      <c r="SYL9" s="100"/>
      <c r="SYM9" s="100"/>
      <c r="SYN9" s="100"/>
      <c r="SYO9" s="100"/>
      <c r="SYP9" s="100"/>
      <c r="SYQ9" s="100"/>
      <c r="SYR9" s="100"/>
      <c r="SYS9" s="100"/>
      <c r="SYT9" s="100"/>
      <c r="SYU9" s="100"/>
      <c r="SYV9" s="100"/>
      <c r="SYW9" s="100"/>
      <c r="SYX9" s="100"/>
      <c r="SYY9" s="100"/>
      <c r="SYZ9" s="100"/>
      <c r="SZA9" s="100"/>
      <c r="SZB9" s="100"/>
      <c r="SZC9" s="100"/>
      <c r="SZD9" s="100"/>
      <c r="SZE9" s="100"/>
      <c r="SZF9" s="100"/>
      <c r="SZG9" s="100"/>
      <c r="SZH9" s="100"/>
      <c r="SZI9" s="100"/>
      <c r="SZJ9" s="100"/>
      <c r="SZK9" s="100"/>
      <c r="SZL9" s="100"/>
      <c r="SZM9" s="100"/>
      <c r="SZN9" s="100"/>
      <c r="SZO9" s="100"/>
      <c r="SZP9" s="100"/>
      <c r="SZQ9" s="100"/>
      <c r="SZR9" s="100"/>
      <c r="SZS9" s="100"/>
      <c r="SZT9" s="100"/>
      <c r="SZU9" s="100"/>
      <c r="SZV9" s="100"/>
      <c r="SZW9" s="100"/>
      <c r="SZX9" s="100"/>
      <c r="SZY9" s="100"/>
      <c r="SZZ9" s="100"/>
      <c r="TAA9" s="100"/>
      <c r="TAB9" s="100"/>
      <c r="TAC9" s="100"/>
      <c r="TAD9" s="100"/>
      <c r="TAE9" s="100"/>
      <c r="TAF9" s="100"/>
      <c r="TAG9" s="100"/>
      <c r="TAH9" s="100"/>
      <c r="TAI9" s="100"/>
      <c r="TAJ9" s="100"/>
      <c r="TAK9" s="100"/>
      <c r="TAL9" s="100"/>
      <c r="TAM9" s="100"/>
      <c r="TAN9" s="100"/>
      <c r="TAO9" s="100"/>
      <c r="TAP9" s="100"/>
      <c r="TAQ9" s="100"/>
      <c r="TAR9" s="100"/>
      <c r="TAS9" s="100"/>
      <c r="TAT9" s="100"/>
      <c r="TAU9" s="100"/>
      <c r="TAV9" s="100"/>
      <c r="TAW9" s="100"/>
      <c r="TAX9" s="100"/>
      <c r="TAY9" s="100"/>
      <c r="TAZ9" s="100"/>
      <c r="TBA9" s="100"/>
      <c r="TBB9" s="100"/>
      <c r="TBC9" s="100"/>
      <c r="TBD9" s="100"/>
      <c r="TBE9" s="100"/>
      <c r="TBF9" s="100"/>
      <c r="TBG9" s="100"/>
      <c r="TBH9" s="100"/>
      <c r="TBI9" s="100"/>
      <c r="TBJ9" s="100"/>
      <c r="TBK9" s="100"/>
      <c r="TBL9" s="100"/>
      <c r="TBM9" s="100"/>
      <c r="TBN9" s="100"/>
      <c r="TBO9" s="100"/>
      <c r="TBP9" s="100"/>
      <c r="TBQ9" s="100"/>
      <c r="TBR9" s="100"/>
      <c r="TBS9" s="100"/>
      <c r="TBT9" s="100"/>
      <c r="TBU9" s="100"/>
      <c r="TBV9" s="100"/>
      <c r="TBW9" s="100"/>
      <c r="TBX9" s="100"/>
      <c r="TBY9" s="100"/>
      <c r="TBZ9" s="100"/>
      <c r="TCA9" s="100"/>
      <c r="TCB9" s="100"/>
      <c r="TCC9" s="100"/>
      <c r="TCD9" s="100"/>
      <c r="TCE9" s="100"/>
      <c r="TCF9" s="100"/>
      <c r="TCG9" s="100"/>
      <c r="TCH9" s="100"/>
      <c r="TCI9" s="100"/>
      <c r="TCJ9" s="100"/>
      <c r="TCK9" s="100"/>
      <c r="TCL9" s="100"/>
      <c r="TCM9" s="100"/>
      <c r="TCN9" s="100"/>
      <c r="TCO9" s="100"/>
      <c r="TCP9" s="100"/>
      <c r="TCQ9" s="100"/>
      <c r="TCR9" s="100"/>
      <c r="TCS9" s="100"/>
      <c r="TCT9" s="100"/>
      <c r="TCU9" s="100"/>
      <c r="TCV9" s="100"/>
      <c r="TCW9" s="100"/>
      <c r="TCX9" s="100"/>
      <c r="TCY9" s="100"/>
      <c r="TCZ9" s="100"/>
      <c r="TDA9" s="100"/>
      <c r="TDB9" s="100"/>
      <c r="TDC9" s="100"/>
      <c r="TDD9" s="100"/>
      <c r="TDE9" s="100"/>
      <c r="TDF9" s="100"/>
      <c r="TDG9" s="100"/>
      <c r="TDH9" s="100"/>
      <c r="TDI9" s="100"/>
      <c r="TDJ9" s="100"/>
      <c r="TDK9" s="100"/>
      <c r="TDL9" s="100"/>
      <c r="TDM9" s="100"/>
      <c r="TDN9" s="100"/>
      <c r="TDO9" s="100"/>
      <c r="TDP9" s="100"/>
      <c r="TDQ9" s="100"/>
      <c r="TDR9" s="100"/>
      <c r="TDS9" s="100"/>
      <c r="TDT9" s="100"/>
      <c r="TDU9" s="100"/>
      <c r="TDV9" s="100"/>
      <c r="TDW9" s="100"/>
      <c r="TDX9" s="100"/>
      <c r="TDY9" s="100"/>
      <c r="TDZ9" s="100"/>
      <c r="TEA9" s="100"/>
      <c r="TEB9" s="100"/>
      <c r="TEC9" s="100"/>
      <c r="TED9" s="100"/>
      <c r="TEE9" s="100"/>
      <c r="TEF9" s="100"/>
      <c r="TEG9" s="100"/>
      <c r="TEH9" s="100"/>
      <c r="TEI9" s="100"/>
      <c r="TEJ9" s="100"/>
      <c r="TEK9" s="100"/>
      <c r="TEL9" s="100"/>
      <c r="TEM9" s="100"/>
      <c r="TEN9" s="100"/>
      <c r="TEO9" s="100"/>
      <c r="TEP9" s="100"/>
      <c r="TEQ9" s="100"/>
      <c r="TER9" s="100"/>
      <c r="TES9" s="100"/>
      <c r="TET9" s="100"/>
      <c r="TEU9" s="100"/>
      <c r="TEV9" s="100"/>
      <c r="TEW9" s="100"/>
      <c r="TEX9" s="100"/>
      <c r="TEY9" s="100"/>
      <c r="TEZ9" s="100"/>
      <c r="TFA9" s="100"/>
      <c r="TFB9" s="100"/>
      <c r="TFC9" s="100"/>
      <c r="TFD9" s="100"/>
      <c r="TFE9" s="100"/>
      <c r="TFF9" s="100"/>
      <c r="TFG9" s="100"/>
      <c r="TFH9" s="100"/>
      <c r="TFI9" s="100"/>
      <c r="TFJ9" s="100"/>
      <c r="TFK9" s="100"/>
      <c r="TFL9" s="100"/>
      <c r="TFM9" s="100"/>
      <c r="TFN9" s="100"/>
      <c r="TFO9" s="100"/>
      <c r="TFP9" s="100"/>
      <c r="TFQ9" s="100"/>
      <c r="TFR9" s="100"/>
      <c r="TFS9" s="100"/>
      <c r="TFT9" s="100"/>
      <c r="TFU9" s="100"/>
      <c r="TFV9" s="100"/>
      <c r="TFW9" s="100"/>
      <c r="TFX9" s="100"/>
      <c r="TFY9" s="100"/>
      <c r="TFZ9" s="100"/>
      <c r="TGA9" s="100"/>
      <c r="TGB9" s="100"/>
      <c r="TGC9" s="100"/>
      <c r="TGD9" s="100"/>
      <c r="TGE9" s="100"/>
      <c r="TGF9" s="100"/>
      <c r="TGG9" s="100"/>
      <c r="TGH9" s="100"/>
      <c r="TGI9" s="100"/>
      <c r="TGJ9" s="100"/>
      <c r="TGK9" s="100"/>
      <c r="TGL9" s="100"/>
      <c r="TGM9" s="100"/>
      <c r="TGN9" s="100"/>
      <c r="TGO9" s="100"/>
      <c r="TGP9" s="100"/>
      <c r="TGQ9" s="100"/>
      <c r="TGR9" s="100"/>
      <c r="TGS9" s="100"/>
      <c r="TGT9" s="100"/>
      <c r="TGU9" s="100"/>
      <c r="TGV9" s="100"/>
      <c r="TGW9" s="100"/>
      <c r="TGX9" s="100"/>
      <c r="TGY9" s="100"/>
      <c r="TGZ9" s="100"/>
      <c r="THA9" s="100"/>
      <c r="THB9" s="100"/>
      <c r="THC9" s="100"/>
      <c r="THD9" s="100"/>
      <c r="THE9" s="100"/>
      <c r="THF9" s="100"/>
      <c r="THG9" s="100"/>
      <c r="THH9" s="100"/>
      <c r="THI9" s="100"/>
      <c r="THJ9" s="100"/>
      <c r="THK9" s="100"/>
      <c r="THL9" s="100"/>
      <c r="THM9" s="100"/>
      <c r="THN9" s="100"/>
      <c r="THO9" s="100"/>
      <c r="THP9" s="100"/>
      <c r="THQ9" s="100"/>
      <c r="THR9" s="100"/>
      <c r="THS9" s="100"/>
      <c r="THT9" s="100"/>
      <c r="THU9" s="100"/>
      <c r="THV9" s="100"/>
      <c r="THW9" s="100"/>
      <c r="THX9" s="100"/>
      <c r="THY9" s="100"/>
      <c r="THZ9" s="100"/>
      <c r="TIA9" s="100"/>
      <c r="TIB9" s="100"/>
      <c r="TIC9" s="100"/>
      <c r="TID9" s="100"/>
      <c r="TIE9" s="100"/>
      <c r="TIF9" s="100"/>
      <c r="TIG9" s="100"/>
      <c r="TIH9" s="100"/>
      <c r="TII9" s="100"/>
      <c r="TIJ9" s="100"/>
      <c r="TIK9" s="100"/>
      <c r="TIL9" s="100"/>
      <c r="TIM9" s="100"/>
      <c r="TIN9" s="100"/>
      <c r="TIO9" s="100"/>
      <c r="TIP9" s="100"/>
      <c r="TIQ9" s="100"/>
      <c r="TIR9" s="100"/>
      <c r="TIS9" s="100"/>
      <c r="TIT9" s="100"/>
      <c r="TIU9" s="100"/>
      <c r="TIV9" s="100"/>
      <c r="TIW9" s="100"/>
      <c r="TIX9" s="100"/>
      <c r="TIY9" s="100"/>
      <c r="TIZ9" s="100"/>
      <c r="TJA9" s="100"/>
      <c r="TJB9" s="100"/>
      <c r="TJC9" s="100"/>
      <c r="TJD9" s="100"/>
      <c r="TJE9" s="100"/>
      <c r="TJF9" s="100"/>
      <c r="TJG9" s="100"/>
      <c r="TJH9" s="100"/>
      <c r="TJI9" s="100"/>
      <c r="TJJ9" s="100"/>
      <c r="TJK9" s="100"/>
      <c r="TJL9" s="100"/>
      <c r="TJM9" s="100"/>
      <c r="TJN9" s="100"/>
      <c r="TJO9" s="100"/>
      <c r="TJP9" s="100"/>
      <c r="TJQ9" s="100"/>
      <c r="TJR9" s="100"/>
      <c r="TJS9" s="100"/>
      <c r="TJT9" s="100"/>
      <c r="TJU9" s="100"/>
      <c r="TJV9" s="100"/>
      <c r="TJW9" s="100"/>
      <c r="TJX9" s="100"/>
      <c r="TJY9" s="100"/>
      <c r="TJZ9" s="100"/>
      <c r="TKA9" s="100"/>
      <c r="TKB9" s="100"/>
      <c r="TKC9" s="100"/>
      <c r="TKD9" s="100"/>
      <c r="TKE9" s="100"/>
      <c r="TKF9" s="100"/>
      <c r="TKG9" s="100"/>
      <c r="TKH9" s="100"/>
      <c r="TKI9" s="100"/>
      <c r="TKJ9" s="100"/>
      <c r="TKK9" s="100"/>
      <c r="TKL9" s="100"/>
      <c r="TKM9" s="100"/>
      <c r="TKN9" s="100"/>
      <c r="TKO9" s="100"/>
      <c r="TKP9" s="100"/>
      <c r="TKQ9" s="100"/>
      <c r="TKR9" s="100"/>
      <c r="TKS9" s="100"/>
      <c r="TKT9" s="100"/>
      <c r="TKU9" s="100"/>
      <c r="TKV9" s="100"/>
      <c r="TKW9" s="100"/>
      <c r="TKX9" s="100"/>
      <c r="TKY9" s="100"/>
      <c r="TKZ9" s="100"/>
      <c r="TLA9" s="100"/>
      <c r="TLB9" s="100"/>
      <c r="TLC9" s="100"/>
      <c r="TLD9" s="100"/>
      <c r="TLE9" s="100"/>
      <c r="TLF9" s="100"/>
      <c r="TLG9" s="100"/>
      <c r="TLH9" s="100"/>
      <c r="TLI9" s="100"/>
      <c r="TLJ9" s="100"/>
      <c r="TLK9" s="100"/>
      <c r="TLL9" s="100"/>
      <c r="TLM9" s="100"/>
      <c r="TLN9" s="100"/>
      <c r="TLO9" s="100"/>
      <c r="TLP9" s="100"/>
      <c r="TLQ9" s="100"/>
      <c r="TLR9" s="100"/>
      <c r="TLS9" s="100"/>
      <c r="TLT9" s="100"/>
      <c r="TLU9" s="100"/>
      <c r="TLV9" s="100"/>
      <c r="TLW9" s="100"/>
      <c r="TLX9" s="100"/>
      <c r="TLY9" s="100"/>
      <c r="TLZ9" s="100"/>
      <c r="TMA9" s="100"/>
      <c r="TMB9" s="100"/>
      <c r="TMC9" s="100"/>
      <c r="TMD9" s="100"/>
      <c r="TME9" s="100"/>
      <c r="TMF9" s="100"/>
      <c r="TMG9" s="100"/>
      <c r="TMH9" s="100"/>
      <c r="TMI9" s="100"/>
      <c r="TMJ9" s="100"/>
      <c r="TMK9" s="100"/>
      <c r="TML9" s="100"/>
      <c r="TMM9" s="100"/>
      <c r="TMN9" s="100"/>
      <c r="TMO9" s="100"/>
      <c r="TMP9" s="100"/>
      <c r="TMQ9" s="100"/>
      <c r="TMR9" s="100"/>
      <c r="TMS9" s="100"/>
      <c r="TMT9" s="100"/>
      <c r="TMU9" s="100"/>
      <c r="TMV9" s="100"/>
      <c r="TMW9" s="100"/>
      <c r="TMX9" s="100"/>
      <c r="TMY9" s="100"/>
      <c r="TMZ9" s="100"/>
      <c r="TNA9" s="100"/>
      <c r="TNB9" s="100"/>
      <c r="TNC9" s="100"/>
      <c r="TND9" s="100"/>
      <c r="TNE9" s="100"/>
      <c r="TNF9" s="100"/>
      <c r="TNG9" s="100"/>
      <c r="TNH9" s="100"/>
      <c r="TNI9" s="100"/>
      <c r="TNJ9" s="100"/>
      <c r="TNK9" s="100"/>
      <c r="TNL9" s="100"/>
      <c r="TNM9" s="100"/>
      <c r="TNN9" s="100"/>
      <c r="TNO9" s="100"/>
      <c r="TNP9" s="100"/>
      <c r="TNQ9" s="100"/>
      <c r="TNR9" s="100"/>
      <c r="TNS9" s="100"/>
      <c r="TNT9" s="100"/>
      <c r="TNU9" s="100"/>
      <c r="TNV9" s="100"/>
      <c r="TNW9" s="100"/>
      <c r="TNX9" s="100"/>
      <c r="TNY9" s="100"/>
      <c r="TNZ9" s="100"/>
      <c r="TOA9" s="100"/>
      <c r="TOB9" s="100"/>
      <c r="TOC9" s="100"/>
      <c r="TOD9" s="100"/>
      <c r="TOE9" s="100"/>
      <c r="TOF9" s="100"/>
      <c r="TOG9" s="100"/>
      <c r="TOH9" s="100"/>
      <c r="TOI9" s="100"/>
      <c r="TOJ9" s="100"/>
      <c r="TOK9" s="100"/>
      <c r="TOL9" s="100"/>
      <c r="TOM9" s="100"/>
      <c r="TON9" s="100"/>
      <c r="TOO9" s="100"/>
      <c r="TOP9" s="100"/>
      <c r="TOQ9" s="100"/>
      <c r="TOR9" s="100"/>
      <c r="TOS9" s="100"/>
      <c r="TOT9" s="100"/>
      <c r="TOU9" s="100"/>
      <c r="TOV9" s="100"/>
      <c r="TOW9" s="100"/>
      <c r="TOX9" s="100"/>
      <c r="TOY9" s="100"/>
      <c r="TOZ9" s="100"/>
      <c r="TPA9" s="100"/>
      <c r="TPB9" s="100"/>
      <c r="TPC9" s="100"/>
      <c r="TPD9" s="100"/>
      <c r="TPE9" s="100"/>
      <c r="TPF9" s="100"/>
      <c r="TPG9" s="100"/>
      <c r="TPH9" s="100"/>
      <c r="TPI9" s="100"/>
      <c r="TPJ9" s="100"/>
      <c r="TPK9" s="100"/>
      <c r="TPL9" s="100"/>
      <c r="TPM9" s="100"/>
      <c r="TPN9" s="100"/>
      <c r="TPO9" s="100"/>
      <c r="TPP9" s="100"/>
      <c r="TPQ9" s="100"/>
      <c r="TPR9" s="100"/>
      <c r="TPS9" s="100"/>
      <c r="TPT9" s="100"/>
      <c r="TPU9" s="100"/>
      <c r="TPV9" s="100"/>
      <c r="TPW9" s="100"/>
      <c r="TPX9" s="100"/>
      <c r="TPY9" s="100"/>
      <c r="TPZ9" s="100"/>
      <c r="TQA9" s="100"/>
      <c r="TQB9" s="100"/>
      <c r="TQC9" s="100"/>
      <c r="TQD9" s="100"/>
      <c r="TQE9" s="100"/>
      <c r="TQF9" s="100"/>
      <c r="TQG9" s="100"/>
      <c r="TQH9" s="100"/>
      <c r="TQI9" s="100"/>
      <c r="TQJ9" s="100"/>
      <c r="TQK9" s="100"/>
      <c r="TQL9" s="100"/>
      <c r="TQM9" s="100"/>
      <c r="TQN9" s="100"/>
      <c r="TQO9" s="100"/>
      <c r="TQP9" s="100"/>
      <c r="TQQ9" s="100"/>
      <c r="TQR9" s="100"/>
      <c r="TQS9" s="100"/>
      <c r="TQT9" s="100"/>
      <c r="TQU9" s="100"/>
      <c r="TQV9" s="100"/>
      <c r="TQW9" s="100"/>
      <c r="TQX9" s="100"/>
      <c r="TQY9" s="100"/>
      <c r="TQZ9" s="100"/>
      <c r="TRA9" s="100"/>
      <c r="TRB9" s="100"/>
      <c r="TRC9" s="100"/>
      <c r="TRD9" s="100"/>
      <c r="TRE9" s="100"/>
      <c r="TRF9" s="100"/>
      <c r="TRG9" s="100"/>
      <c r="TRH9" s="100"/>
      <c r="TRI9" s="100"/>
      <c r="TRJ9" s="100"/>
      <c r="TRK9" s="100"/>
      <c r="TRL9" s="100"/>
      <c r="TRM9" s="100"/>
      <c r="TRN9" s="100"/>
      <c r="TRO9" s="100"/>
      <c r="TRP9" s="100"/>
      <c r="TRQ9" s="100"/>
      <c r="TRR9" s="100"/>
      <c r="TRS9" s="100"/>
      <c r="TRT9" s="100"/>
      <c r="TRU9" s="100"/>
      <c r="TRV9" s="100"/>
      <c r="TRW9" s="100"/>
      <c r="TRX9" s="100"/>
      <c r="TRY9" s="100"/>
      <c r="TRZ9" s="100"/>
      <c r="TSA9" s="100"/>
      <c r="TSB9" s="100"/>
      <c r="TSC9" s="100"/>
      <c r="TSD9" s="100"/>
      <c r="TSE9" s="100"/>
      <c r="TSF9" s="100"/>
      <c r="TSG9" s="100"/>
      <c r="TSH9" s="100"/>
      <c r="TSI9" s="100"/>
      <c r="TSJ9" s="100"/>
      <c r="TSK9" s="100"/>
      <c r="TSL9" s="100"/>
      <c r="TSM9" s="100"/>
      <c r="TSN9" s="100"/>
      <c r="TSO9" s="100"/>
      <c r="TSP9" s="100"/>
      <c r="TSQ9" s="100"/>
      <c r="TSR9" s="100"/>
      <c r="TSS9" s="100"/>
      <c r="TST9" s="100"/>
      <c r="TSU9" s="100"/>
      <c r="TSV9" s="100"/>
      <c r="TSW9" s="100"/>
      <c r="TSX9" s="100"/>
      <c r="TSY9" s="100"/>
      <c r="TSZ9" s="100"/>
      <c r="TTA9" s="100"/>
      <c r="TTB9" s="100"/>
      <c r="TTC9" s="100"/>
      <c r="TTD9" s="100"/>
      <c r="TTE9" s="100"/>
      <c r="TTF9" s="100"/>
      <c r="TTG9" s="100"/>
      <c r="TTH9" s="100"/>
      <c r="TTI9" s="100"/>
      <c r="TTJ9" s="100"/>
      <c r="TTK9" s="100"/>
      <c r="TTL9" s="100"/>
      <c r="TTM9" s="100"/>
      <c r="TTN9" s="100"/>
      <c r="TTO9" s="100"/>
      <c r="TTP9" s="100"/>
      <c r="TTQ9" s="100"/>
      <c r="TTR9" s="100"/>
      <c r="TTS9" s="100"/>
      <c r="TTT9" s="100"/>
      <c r="TTU9" s="100"/>
      <c r="TTV9" s="100"/>
      <c r="TTW9" s="100"/>
      <c r="TTX9" s="100"/>
      <c r="TTY9" s="100"/>
      <c r="TTZ9" s="100"/>
      <c r="TUA9" s="100"/>
      <c r="TUB9" s="100"/>
      <c r="TUC9" s="100"/>
      <c r="TUD9" s="100"/>
      <c r="TUE9" s="100"/>
      <c r="TUF9" s="100"/>
      <c r="TUG9" s="100"/>
      <c r="TUH9" s="100"/>
      <c r="TUI9" s="100"/>
      <c r="TUJ9" s="100"/>
      <c r="TUK9" s="100"/>
      <c r="TUL9" s="100"/>
      <c r="TUM9" s="100"/>
      <c r="TUN9" s="100"/>
      <c r="TUO9" s="100"/>
      <c r="TUP9" s="100"/>
      <c r="TUQ9" s="100"/>
      <c r="TUR9" s="100"/>
      <c r="TUS9" s="100"/>
      <c r="TUT9" s="100"/>
      <c r="TUU9" s="100"/>
      <c r="TUV9" s="100"/>
      <c r="TUW9" s="100"/>
      <c r="TUX9" s="100"/>
      <c r="TUY9" s="100"/>
      <c r="TUZ9" s="100"/>
      <c r="TVA9" s="100"/>
      <c r="TVB9" s="100"/>
      <c r="TVC9" s="100"/>
      <c r="TVD9" s="100"/>
      <c r="TVE9" s="100"/>
      <c r="TVF9" s="100"/>
      <c r="TVG9" s="100"/>
      <c r="TVH9" s="100"/>
      <c r="TVI9" s="100"/>
      <c r="TVJ9" s="100"/>
      <c r="TVK9" s="100"/>
      <c r="TVL9" s="100"/>
      <c r="TVM9" s="100"/>
      <c r="TVN9" s="100"/>
      <c r="TVO9" s="100"/>
      <c r="TVP9" s="100"/>
      <c r="TVQ9" s="100"/>
      <c r="TVR9" s="100"/>
      <c r="TVS9" s="100"/>
      <c r="TVT9" s="100"/>
      <c r="TVU9" s="100"/>
      <c r="TVV9" s="100"/>
      <c r="TVW9" s="100"/>
      <c r="TVX9" s="100"/>
      <c r="TVY9" s="100"/>
      <c r="TVZ9" s="100"/>
      <c r="TWA9" s="100"/>
      <c r="TWB9" s="100"/>
      <c r="TWC9" s="100"/>
      <c r="TWD9" s="100"/>
      <c r="TWE9" s="100"/>
      <c r="TWF9" s="100"/>
      <c r="TWG9" s="100"/>
      <c r="TWH9" s="100"/>
      <c r="TWI9" s="100"/>
      <c r="TWJ9" s="100"/>
      <c r="TWK9" s="100"/>
      <c r="TWL9" s="100"/>
      <c r="TWM9" s="100"/>
      <c r="TWN9" s="100"/>
      <c r="TWO9" s="100"/>
      <c r="TWP9" s="100"/>
      <c r="TWQ9" s="100"/>
      <c r="TWR9" s="100"/>
      <c r="TWS9" s="100"/>
      <c r="TWT9" s="100"/>
      <c r="TWU9" s="100"/>
      <c r="TWV9" s="100"/>
      <c r="TWW9" s="100"/>
      <c r="TWX9" s="100"/>
      <c r="TWY9" s="100"/>
      <c r="TWZ9" s="100"/>
      <c r="TXA9" s="100"/>
      <c r="TXB9" s="100"/>
      <c r="TXC9" s="100"/>
      <c r="TXD9" s="100"/>
      <c r="TXE9" s="100"/>
      <c r="TXF9" s="100"/>
      <c r="TXG9" s="100"/>
      <c r="TXH9" s="100"/>
      <c r="TXI9" s="100"/>
      <c r="TXJ9" s="100"/>
      <c r="TXK9" s="100"/>
      <c r="TXL9" s="100"/>
      <c r="TXM9" s="100"/>
      <c r="TXN9" s="100"/>
      <c r="TXO9" s="100"/>
      <c r="TXP9" s="100"/>
      <c r="TXQ9" s="100"/>
      <c r="TXR9" s="100"/>
      <c r="TXS9" s="100"/>
      <c r="TXT9" s="100"/>
      <c r="TXU9" s="100"/>
      <c r="TXV9" s="100"/>
      <c r="TXW9" s="100"/>
      <c r="TXX9" s="100"/>
      <c r="TXY9" s="100"/>
      <c r="TXZ9" s="100"/>
      <c r="TYA9" s="100"/>
      <c r="TYB9" s="100"/>
      <c r="TYC9" s="100"/>
      <c r="TYD9" s="100"/>
      <c r="TYE9" s="100"/>
      <c r="TYF9" s="100"/>
      <c r="TYG9" s="100"/>
      <c r="TYH9" s="100"/>
      <c r="TYI9" s="100"/>
      <c r="TYJ9" s="100"/>
      <c r="TYK9" s="100"/>
      <c r="TYL9" s="100"/>
      <c r="TYM9" s="100"/>
      <c r="TYN9" s="100"/>
      <c r="TYO9" s="100"/>
      <c r="TYP9" s="100"/>
      <c r="TYQ9" s="100"/>
      <c r="TYR9" s="100"/>
      <c r="TYS9" s="100"/>
      <c r="TYT9" s="100"/>
      <c r="TYU9" s="100"/>
      <c r="TYV9" s="100"/>
      <c r="TYW9" s="100"/>
      <c r="TYX9" s="100"/>
      <c r="TYY9" s="100"/>
      <c r="TYZ9" s="100"/>
      <c r="TZA9" s="100"/>
      <c r="TZB9" s="100"/>
      <c r="TZC9" s="100"/>
      <c r="TZD9" s="100"/>
      <c r="TZE9" s="100"/>
      <c r="TZF9" s="100"/>
      <c r="TZG9" s="100"/>
      <c r="TZH9" s="100"/>
      <c r="TZI9" s="100"/>
      <c r="TZJ9" s="100"/>
      <c r="TZK9" s="100"/>
      <c r="TZL9" s="100"/>
      <c r="TZM9" s="100"/>
      <c r="TZN9" s="100"/>
      <c r="TZO9" s="100"/>
      <c r="TZP9" s="100"/>
      <c r="TZQ9" s="100"/>
      <c r="TZR9" s="100"/>
      <c r="TZS9" s="100"/>
      <c r="TZT9" s="100"/>
      <c r="TZU9" s="100"/>
      <c r="TZV9" s="100"/>
      <c r="TZW9" s="100"/>
      <c r="TZX9" s="100"/>
      <c r="TZY9" s="100"/>
      <c r="TZZ9" s="100"/>
      <c r="UAA9" s="100"/>
      <c r="UAB9" s="100"/>
      <c r="UAC9" s="100"/>
      <c r="UAD9" s="100"/>
      <c r="UAE9" s="100"/>
      <c r="UAF9" s="100"/>
      <c r="UAG9" s="100"/>
      <c r="UAH9" s="100"/>
      <c r="UAI9" s="100"/>
      <c r="UAJ9" s="100"/>
      <c r="UAK9" s="100"/>
      <c r="UAL9" s="100"/>
      <c r="UAM9" s="100"/>
      <c r="UAN9" s="100"/>
      <c r="UAO9" s="100"/>
      <c r="UAP9" s="100"/>
      <c r="UAQ9" s="100"/>
      <c r="UAR9" s="100"/>
      <c r="UAS9" s="100"/>
      <c r="UAT9" s="100"/>
      <c r="UAU9" s="100"/>
      <c r="UAV9" s="100"/>
      <c r="UAW9" s="100"/>
      <c r="UAX9" s="100"/>
      <c r="UAY9" s="100"/>
      <c r="UAZ9" s="100"/>
      <c r="UBA9" s="100"/>
      <c r="UBB9" s="100"/>
      <c r="UBC9" s="100"/>
      <c r="UBD9" s="100"/>
      <c r="UBE9" s="100"/>
      <c r="UBF9" s="100"/>
      <c r="UBG9" s="100"/>
      <c r="UBH9" s="100"/>
      <c r="UBI9" s="100"/>
      <c r="UBJ9" s="100"/>
      <c r="UBK9" s="100"/>
      <c r="UBL9" s="100"/>
      <c r="UBM9" s="100"/>
      <c r="UBN9" s="100"/>
      <c r="UBO9" s="100"/>
      <c r="UBP9" s="100"/>
      <c r="UBQ9" s="100"/>
      <c r="UBR9" s="100"/>
      <c r="UBS9" s="100"/>
      <c r="UBT9" s="100"/>
      <c r="UBU9" s="100"/>
      <c r="UBV9" s="100"/>
      <c r="UBW9" s="100"/>
      <c r="UBX9" s="100"/>
      <c r="UBY9" s="100"/>
      <c r="UBZ9" s="100"/>
      <c r="UCA9" s="100"/>
      <c r="UCB9" s="100"/>
      <c r="UCC9" s="100"/>
      <c r="UCD9" s="100"/>
      <c r="UCE9" s="100"/>
      <c r="UCF9" s="100"/>
      <c r="UCG9" s="100"/>
      <c r="UCH9" s="100"/>
      <c r="UCI9" s="100"/>
      <c r="UCJ9" s="100"/>
      <c r="UCK9" s="100"/>
      <c r="UCL9" s="100"/>
      <c r="UCM9" s="100"/>
      <c r="UCN9" s="100"/>
      <c r="UCO9" s="100"/>
      <c r="UCP9" s="100"/>
      <c r="UCQ9" s="100"/>
      <c r="UCR9" s="100"/>
      <c r="UCS9" s="100"/>
      <c r="UCT9" s="100"/>
      <c r="UCU9" s="100"/>
      <c r="UCV9" s="100"/>
      <c r="UCW9" s="100"/>
      <c r="UCX9" s="100"/>
      <c r="UCY9" s="100"/>
      <c r="UCZ9" s="100"/>
      <c r="UDA9" s="100"/>
      <c r="UDB9" s="100"/>
      <c r="UDC9" s="100"/>
      <c r="UDD9" s="100"/>
      <c r="UDE9" s="100"/>
      <c r="UDF9" s="100"/>
      <c r="UDG9" s="100"/>
      <c r="UDH9" s="100"/>
      <c r="UDI9" s="100"/>
      <c r="UDJ9" s="100"/>
      <c r="UDK9" s="100"/>
      <c r="UDL9" s="100"/>
      <c r="UDM9" s="100"/>
      <c r="UDN9" s="100"/>
      <c r="UDO9" s="100"/>
      <c r="UDP9" s="100"/>
      <c r="UDQ9" s="100"/>
      <c r="UDR9" s="100"/>
      <c r="UDS9" s="100"/>
      <c r="UDT9" s="100"/>
      <c r="UDU9" s="100"/>
      <c r="UDV9" s="100"/>
      <c r="UDW9" s="100"/>
      <c r="UDX9" s="100"/>
      <c r="UDY9" s="100"/>
      <c r="UDZ9" s="100"/>
      <c r="UEA9" s="100"/>
      <c r="UEB9" s="100"/>
      <c r="UEC9" s="100"/>
      <c r="UED9" s="100"/>
      <c r="UEE9" s="100"/>
      <c r="UEF9" s="100"/>
      <c r="UEG9" s="100"/>
      <c r="UEH9" s="100"/>
      <c r="UEI9" s="100"/>
      <c r="UEJ9" s="100"/>
      <c r="UEK9" s="100"/>
      <c r="UEL9" s="100"/>
      <c r="UEM9" s="100"/>
      <c r="UEN9" s="100"/>
      <c r="UEO9" s="100"/>
      <c r="UEP9" s="100"/>
      <c r="UEQ9" s="100"/>
      <c r="UER9" s="100"/>
      <c r="UES9" s="100"/>
      <c r="UET9" s="100"/>
      <c r="UEU9" s="100"/>
      <c r="UEV9" s="100"/>
      <c r="UEW9" s="100"/>
      <c r="UEX9" s="100"/>
      <c r="UEY9" s="100"/>
      <c r="UEZ9" s="100"/>
      <c r="UFA9" s="100"/>
      <c r="UFB9" s="100"/>
      <c r="UFC9" s="100"/>
      <c r="UFD9" s="100"/>
      <c r="UFE9" s="100"/>
      <c r="UFF9" s="100"/>
      <c r="UFG9" s="100"/>
      <c r="UFH9" s="100"/>
      <c r="UFI9" s="100"/>
      <c r="UFJ9" s="100"/>
      <c r="UFK9" s="100"/>
      <c r="UFL9" s="100"/>
      <c r="UFM9" s="100"/>
      <c r="UFN9" s="100"/>
      <c r="UFO9" s="100"/>
      <c r="UFP9" s="100"/>
      <c r="UFQ9" s="100"/>
      <c r="UFR9" s="100"/>
      <c r="UFS9" s="100"/>
      <c r="UFT9" s="100"/>
      <c r="UFU9" s="100"/>
      <c r="UFV9" s="100"/>
      <c r="UFW9" s="100"/>
      <c r="UFX9" s="100"/>
      <c r="UFY9" s="100"/>
      <c r="UFZ9" s="100"/>
      <c r="UGA9" s="100"/>
      <c r="UGB9" s="100"/>
      <c r="UGC9" s="100"/>
      <c r="UGD9" s="100"/>
      <c r="UGE9" s="100"/>
      <c r="UGF9" s="100"/>
      <c r="UGG9" s="100"/>
      <c r="UGH9" s="100"/>
      <c r="UGI9" s="100"/>
      <c r="UGJ9" s="100"/>
      <c r="UGK9" s="100"/>
      <c r="UGL9" s="100"/>
      <c r="UGM9" s="100"/>
      <c r="UGN9" s="100"/>
      <c r="UGO9" s="100"/>
      <c r="UGP9" s="100"/>
      <c r="UGQ9" s="100"/>
      <c r="UGR9" s="100"/>
      <c r="UGS9" s="100"/>
      <c r="UGT9" s="100"/>
      <c r="UGU9" s="100"/>
      <c r="UGV9" s="100"/>
      <c r="UGW9" s="100"/>
      <c r="UGX9" s="100"/>
      <c r="UGY9" s="100"/>
      <c r="UGZ9" s="100"/>
      <c r="UHA9" s="100"/>
      <c r="UHB9" s="100"/>
      <c r="UHC9" s="100"/>
      <c r="UHD9" s="100"/>
      <c r="UHE9" s="100"/>
      <c r="UHF9" s="100"/>
      <c r="UHG9" s="100"/>
      <c r="UHH9" s="100"/>
      <c r="UHI9" s="100"/>
      <c r="UHJ9" s="100"/>
      <c r="UHK9" s="100"/>
      <c r="UHL9" s="100"/>
      <c r="UHM9" s="100"/>
      <c r="UHN9" s="100"/>
      <c r="UHO9" s="100"/>
      <c r="UHP9" s="100"/>
      <c r="UHQ9" s="100"/>
      <c r="UHR9" s="100"/>
      <c r="UHS9" s="100"/>
      <c r="UHT9" s="100"/>
      <c r="UHU9" s="100"/>
      <c r="UHV9" s="100"/>
      <c r="UHW9" s="100"/>
      <c r="UHX9" s="100"/>
      <c r="UHY9" s="100"/>
      <c r="UHZ9" s="100"/>
      <c r="UIA9" s="100"/>
      <c r="UIB9" s="100"/>
      <c r="UIC9" s="100"/>
      <c r="UID9" s="100"/>
      <c r="UIE9" s="100"/>
      <c r="UIF9" s="100"/>
      <c r="UIG9" s="100"/>
      <c r="UIH9" s="100"/>
      <c r="UII9" s="100"/>
      <c r="UIJ9" s="100"/>
      <c r="UIK9" s="100"/>
      <c r="UIL9" s="100"/>
      <c r="UIM9" s="100"/>
      <c r="UIN9" s="100"/>
      <c r="UIO9" s="100"/>
      <c r="UIP9" s="100"/>
      <c r="UIQ9" s="100"/>
      <c r="UIR9" s="100"/>
      <c r="UIS9" s="100"/>
      <c r="UIT9" s="100"/>
      <c r="UIU9" s="100"/>
      <c r="UIV9" s="100"/>
      <c r="UIW9" s="100"/>
      <c r="UIX9" s="100"/>
      <c r="UIY9" s="100"/>
      <c r="UIZ9" s="100"/>
      <c r="UJA9" s="100"/>
      <c r="UJB9" s="100"/>
      <c r="UJC9" s="100"/>
      <c r="UJD9" s="100"/>
      <c r="UJE9" s="100"/>
      <c r="UJF9" s="100"/>
      <c r="UJG9" s="100"/>
      <c r="UJH9" s="100"/>
      <c r="UJI9" s="100"/>
      <c r="UJJ9" s="100"/>
      <c r="UJK9" s="100"/>
      <c r="UJL9" s="100"/>
      <c r="UJM9" s="100"/>
      <c r="UJN9" s="100"/>
      <c r="UJO9" s="100"/>
      <c r="UJP9" s="100"/>
      <c r="UJQ9" s="100"/>
      <c r="UJR9" s="100"/>
      <c r="UJS9" s="100"/>
      <c r="UJT9" s="100"/>
      <c r="UJU9" s="100"/>
      <c r="UJV9" s="100"/>
      <c r="UJW9" s="100"/>
      <c r="UJX9" s="100"/>
      <c r="UJY9" s="100"/>
      <c r="UJZ9" s="100"/>
      <c r="UKA9" s="100"/>
      <c r="UKB9" s="100"/>
      <c r="UKC9" s="100"/>
      <c r="UKD9" s="100"/>
      <c r="UKE9" s="100"/>
      <c r="UKF9" s="100"/>
      <c r="UKG9" s="100"/>
      <c r="UKH9" s="100"/>
      <c r="UKI9" s="100"/>
      <c r="UKJ9" s="100"/>
      <c r="UKK9" s="100"/>
      <c r="UKL9" s="100"/>
      <c r="UKM9" s="100"/>
      <c r="UKN9" s="100"/>
      <c r="UKO9" s="100"/>
      <c r="UKP9" s="100"/>
      <c r="UKQ9" s="100"/>
      <c r="UKR9" s="100"/>
      <c r="UKS9" s="100"/>
      <c r="UKT9" s="100"/>
      <c r="UKU9" s="100"/>
      <c r="UKV9" s="100"/>
      <c r="UKW9" s="100"/>
      <c r="UKX9" s="100"/>
      <c r="UKY9" s="100"/>
      <c r="UKZ9" s="100"/>
      <c r="ULA9" s="100"/>
      <c r="ULB9" s="100"/>
      <c r="ULC9" s="100"/>
      <c r="ULD9" s="100"/>
      <c r="ULE9" s="100"/>
      <c r="ULF9" s="100"/>
      <c r="ULG9" s="100"/>
      <c r="ULH9" s="100"/>
      <c r="ULI9" s="100"/>
      <c r="ULJ9" s="100"/>
      <c r="ULK9" s="100"/>
      <c r="ULL9" s="100"/>
      <c r="ULM9" s="100"/>
      <c r="ULN9" s="100"/>
      <c r="ULO9" s="100"/>
      <c r="ULP9" s="100"/>
      <c r="ULQ9" s="100"/>
      <c r="ULR9" s="100"/>
      <c r="ULS9" s="100"/>
      <c r="ULT9" s="100"/>
      <c r="ULU9" s="100"/>
      <c r="ULV9" s="100"/>
      <c r="ULW9" s="100"/>
      <c r="ULX9" s="100"/>
      <c r="ULY9" s="100"/>
      <c r="ULZ9" s="100"/>
      <c r="UMA9" s="100"/>
      <c r="UMB9" s="100"/>
      <c r="UMC9" s="100"/>
      <c r="UMD9" s="100"/>
      <c r="UME9" s="100"/>
      <c r="UMF9" s="100"/>
      <c r="UMG9" s="100"/>
      <c r="UMH9" s="100"/>
      <c r="UMI9" s="100"/>
      <c r="UMJ9" s="100"/>
      <c r="UMK9" s="100"/>
      <c r="UML9" s="100"/>
      <c r="UMM9" s="100"/>
      <c r="UMN9" s="100"/>
      <c r="UMO9" s="100"/>
      <c r="UMP9" s="100"/>
      <c r="UMQ9" s="100"/>
      <c r="UMR9" s="100"/>
      <c r="UMS9" s="100"/>
      <c r="UMT9" s="100"/>
      <c r="UMU9" s="100"/>
      <c r="UMV9" s="100"/>
      <c r="UMW9" s="100"/>
      <c r="UMX9" s="100"/>
      <c r="UMY9" s="100"/>
      <c r="UMZ9" s="100"/>
      <c r="UNA9" s="100"/>
      <c r="UNB9" s="100"/>
      <c r="UNC9" s="100"/>
      <c r="UND9" s="100"/>
      <c r="UNE9" s="100"/>
      <c r="UNF9" s="100"/>
      <c r="UNG9" s="100"/>
      <c r="UNH9" s="100"/>
      <c r="UNI9" s="100"/>
      <c r="UNJ9" s="100"/>
      <c r="UNK9" s="100"/>
      <c r="UNL9" s="100"/>
      <c r="UNM9" s="100"/>
      <c r="UNN9" s="100"/>
      <c r="UNO9" s="100"/>
      <c r="UNP9" s="100"/>
      <c r="UNQ9" s="100"/>
      <c r="UNR9" s="100"/>
      <c r="UNS9" s="100"/>
      <c r="UNT9" s="100"/>
      <c r="UNU9" s="100"/>
      <c r="UNV9" s="100"/>
      <c r="UNW9" s="100"/>
      <c r="UNX9" s="100"/>
      <c r="UNY9" s="100"/>
      <c r="UNZ9" s="100"/>
      <c r="UOA9" s="100"/>
      <c r="UOB9" s="100"/>
      <c r="UOC9" s="100"/>
      <c r="UOD9" s="100"/>
      <c r="UOE9" s="100"/>
      <c r="UOF9" s="100"/>
      <c r="UOG9" s="100"/>
      <c r="UOH9" s="100"/>
      <c r="UOI9" s="100"/>
      <c r="UOJ9" s="100"/>
      <c r="UOK9" s="100"/>
      <c r="UOL9" s="100"/>
      <c r="UOM9" s="100"/>
      <c r="UON9" s="100"/>
      <c r="UOO9" s="100"/>
      <c r="UOP9" s="100"/>
      <c r="UOQ9" s="100"/>
      <c r="UOR9" s="100"/>
      <c r="UOS9" s="100"/>
      <c r="UOT9" s="100"/>
      <c r="UOU9" s="100"/>
      <c r="UOV9" s="100"/>
      <c r="UOW9" s="100"/>
      <c r="UOX9" s="100"/>
      <c r="UOY9" s="100"/>
      <c r="UOZ9" s="100"/>
      <c r="UPA9" s="100"/>
      <c r="UPB9" s="100"/>
      <c r="UPC9" s="100"/>
      <c r="UPD9" s="100"/>
      <c r="UPE9" s="100"/>
      <c r="UPF9" s="100"/>
      <c r="UPG9" s="100"/>
      <c r="UPH9" s="100"/>
      <c r="UPI9" s="100"/>
      <c r="UPJ9" s="100"/>
      <c r="UPK9" s="100"/>
      <c r="UPL9" s="100"/>
      <c r="UPM9" s="100"/>
      <c r="UPN9" s="100"/>
      <c r="UPO9" s="100"/>
      <c r="UPP9" s="100"/>
      <c r="UPQ9" s="100"/>
      <c r="UPR9" s="100"/>
      <c r="UPS9" s="100"/>
      <c r="UPT9" s="100"/>
      <c r="UPU9" s="100"/>
      <c r="UPV9" s="100"/>
      <c r="UPW9" s="100"/>
      <c r="UPX9" s="100"/>
      <c r="UPY9" s="100"/>
      <c r="UPZ9" s="100"/>
      <c r="UQA9" s="100"/>
      <c r="UQB9" s="100"/>
      <c r="UQC9" s="100"/>
      <c r="UQD9" s="100"/>
      <c r="UQE9" s="100"/>
      <c r="UQF9" s="100"/>
      <c r="UQG9" s="100"/>
      <c r="UQH9" s="100"/>
      <c r="UQI9" s="100"/>
      <c r="UQJ9" s="100"/>
      <c r="UQK9" s="100"/>
      <c r="UQL9" s="100"/>
      <c r="UQM9" s="100"/>
      <c r="UQN9" s="100"/>
      <c r="UQO9" s="100"/>
      <c r="UQP9" s="100"/>
      <c r="UQQ9" s="100"/>
      <c r="UQR9" s="100"/>
      <c r="UQS9" s="100"/>
      <c r="UQT9" s="100"/>
      <c r="UQU9" s="100"/>
      <c r="UQV9" s="100"/>
      <c r="UQW9" s="100"/>
      <c r="UQX9" s="100"/>
      <c r="UQY9" s="100"/>
      <c r="UQZ9" s="100"/>
      <c r="URA9" s="100"/>
      <c r="URB9" s="100"/>
      <c r="URC9" s="100"/>
      <c r="URD9" s="100"/>
      <c r="URE9" s="100"/>
      <c r="URF9" s="100"/>
      <c r="URG9" s="100"/>
      <c r="URH9" s="100"/>
      <c r="URI9" s="100"/>
      <c r="URJ9" s="100"/>
      <c r="URK9" s="100"/>
      <c r="URL9" s="100"/>
      <c r="URM9" s="100"/>
      <c r="URN9" s="100"/>
      <c r="URO9" s="100"/>
      <c r="URP9" s="100"/>
      <c r="URQ9" s="100"/>
      <c r="URR9" s="100"/>
      <c r="URS9" s="100"/>
      <c r="URT9" s="100"/>
      <c r="URU9" s="100"/>
      <c r="URV9" s="100"/>
      <c r="URW9" s="100"/>
      <c r="URX9" s="100"/>
      <c r="URY9" s="100"/>
      <c r="URZ9" s="100"/>
      <c r="USA9" s="100"/>
      <c r="USB9" s="100"/>
      <c r="USC9" s="100"/>
      <c r="USD9" s="100"/>
      <c r="USE9" s="100"/>
      <c r="USF9" s="100"/>
      <c r="USG9" s="100"/>
      <c r="USH9" s="100"/>
      <c r="USI9" s="100"/>
      <c r="USJ9" s="100"/>
      <c r="USK9" s="100"/>
      <c r="USL9" s="100"/>
      <c r="USM9" s="100"/>
      <c r="USN9" s="100"/>
      <c r="USO9" s="100"/>
      <c r="USP9" s="100"/>
      <c r="USQ9" s="100"/>
      <c r="USR9" s="100"/>
      <c r="USS9" s="100"/>
      <c r="UST9" s="100"/>
      <c r="USU9" s="100"/>
      <c r="USV9" s="100"/>
      <c r="USW9" s="100"/>
      <c r="USX9" s="100"/>
      <c r="USY9" s="100"/>
      <c r="USZ9" s="100"/>
      <c r="UTA9" s="100"/>
      <c r="UTB9" s="100"/>
      <c r="UTC9" s="100"/>
      <c r="UTD9" s="100"/>
      <c r="UTE9" s="100"/>
      <c r="UTF9" s="100"/>
      <c r="UTG9" s="100"/>
      <c r="UTH9" s="100"/>
      <c r="UTI9" s="100"/>
      <c r="UTJ9" s="100"/>
      <c r="UTK9" s="100"/>
      <c r="UTL9" s="100"/>
      <c r="UTM9" s="100"/>
      <c r="UTN9" s="100"/>
      <c r="UTO9" s="100"/>
      <c r="UTP9" s="100"/>
      <c r="UTQ9" s="100"/>
      <c r="UTR9" s="100"/>
      <c r="UTS9" s="100"/>
      <c r="UTT9" s="100"/>
      <c r="UTU9" s="100"/>
      <c r="UTV9" s="100"/>
      <c r="UTW9" s="100"/>
      <c r="UTX9" s="100"/>
      <c r="UTY9" s="100"/>
      <c r="UTZ9" s="100"/>
      <c r="UUA9" s="100"/>
      <c r="UUB9" s="100"/>
      <c r="UUC9" s="100"/>
      <c r="UUD9" s="100"/>
      <c r="UUE9" s="100"/>
      <c r="UUF9" s="100"/>
      <c r="UUG9" s="100"/>
      <c r="UUH9" s="100"/>
      <c r="UUI9" s="100"/>
      <c r="UUJ9" s="100"/>
      <c r="UUK9" s="100"/>
      <c r="UUL9" s="100"/>
      <c r="UUM9" s="100"/>
      <c r="UUN9" s="100"/>
      <c r="UUO9" s="100"/>
      <c r="UUP9" s="100"/>
      <c r="UUQ9" s="100"/>
      <c r="UUR9" s="100"/>
      <c r="UUS9" s="100"/>
      <c r="UUT9" s="100"/>
      <c r="UUU9" s="100"/>
      <c r="UUV9" s="100"/>
      <c r="UUW9" s="100"/>
      <c r="UUX9" s="100"/>
      <c r="UUY9" s="100"/>
      <c r="UUZ9" s="100"/>
      <c r="UVA9" s="100"/>
      <c r="UVB9" s="100"/>
      <c r="UVC9" s="100"/>
      <c r="UVD9" s="100"/>
      <c r="UVE9" s="100"/>
      <c r="UVF9" s="100"/>
      <c r="UVG9" s="100"/>
      <c r="UVH9" s="100"/>
      <c r="UVI9" s="100"/>
      <c r="UVJ9" s="100"/>
      <c r="UVK9" s="100"/>
      <c r="UVL9" s="100"/>
      <c r="UVM9" s="100"/>
      <c r="UVN9" s="100"/>
      <c r="UVO9" s="100"/>
      <c r="UVP9" s="100"/>
      <c r="UVQ9" s="100"/>
      <c r="UVR9" s="100"/>
      <c r="UVS9" s="100"/>
      <c r="UVT9" s="100"/>
      <c r="UVU9" s="100"/>
      <c r="UVV9" s="100"/>
      <c r="UVW9" s="100"/>
      <c r="UVX9" s="100"/>
      <c r="UVY9" s="100"/>
      <c r="UVZ9" s="100"/>
      <c r="UWA9" s="100"/>
      <c r="UWB9" s="100"/>
      <c r="UWC9" s="100"/>
      <c r="UWD9" s="100"/>
      <c r="UWE9" s="100"/>
      <c r="UWF9" s="100"/>
      <c r="UWG9" s="100"/>
      <c r="UWH9" s="100"/>
      <c r="UWI9" s="100"/>
      <c r="UWJ9" s="100"/>
      <c r="UWK9" s="100"/>
      <c r="UWL9" s="100"/>
      <c r="UWM9" s="100"/>
      <c r="UWN9" s="100"/>
      <c r="UWO9" s="100"/>
      <c r="UWP9" s="100"/>
      <c r="UWQ9" s="100"/>
      <c r="UWR9" s="100"/>
      <c r="UWS9" s="100"/>
      <c r="UWT9" s="100"/>
      <c r="UWU9" s="100"/>
      <c r="UWV9" s="100"/>
      <c r="UWW9" s="100"/>
      <c r="UWX9" s="100"/>
      <c r="UWY9" s="100"/>
      <c r="UWZ9" s="100"/>
      <c r="UXA9" s="100"/>
      <c r="UXB9" s="100"/>
      <c r="UXC9" s="100"/>
      <c r="UXD9" s="100"/>
      <c r="UXE9" s="100"/>
      <c r="UXF9" s="100"/>
      <c r="UXG9" s="100"/>
      <c r="UXH9" s="100"/>
      <c r="UXI9" s="100"/>
      <c r="UXJ9" s="100"/>
      <c r="UXK9" s="100"/>
      <c r="UXL9" s="100"/>
      <c r="UXM9" s="100"/>
      <c r="UXN9" s="100"/>
      <c r="UXO9" s="100"/>
      <c r="UXP9" s="100"/>
      <c r="UXQ9" s="100"/>
      <c r="UXR9" s="100"/>
      <c r="UXS9" s="100"/>
      <c r="UXT9" s="100"/>
      <c r="UXU9" s="100"/>
      <c r="UXV9" s="100"/>
      <c r="UXW9" s="100"/>
      <c r="UXX9" s="100"/>
      <c r="UXY9" s="100"/>
      <c r="UXZ9" s="100"/>
      <c r="UYA9" s="100"/>
      <c r="UYB9" s="100"/>
      <c r="UYC9" s="100"/>
      <c r="UYD9" s="100"/>
      <c r="UYE9" s="100"/>
      <c r="UYF9" s="100"/>
      <c r="UYG9" s="100"/>
      <c r="UYH9" s="100"/>
      <c r="UYI9" s="100"/>
      <c r="UYJ9" s="100"/>
      <c r="UYK9" s="100"/>
      <c r="UYL9" s="100"/>
      <c r="UYM9" s="100"/>
      <c r="UYN9" s="100"/>
      <c r="UYO9" s="100"/>
      <c r="UYP9" s="100"/>
      <c r="UYQ9" s="100"/>
      <c r="UYR9" s="100"/>
      <c r="UYS9" s="100"/>
      <c r="UYT9" s="100"/>
      <c r="UYU9" s="100"/>
      <c r="UYV9" s="100"/>
      <c r="UYW9" s="100"/>
      <c r="UYX9" s="100"/>
      <c r="UYY9" s="100"/>
      <c r="UYZ9" s="100"/>
      <c r="UZA9" s="100"/>
      <c r="UZB9" s="100"/>
      <c r="UZC9" s="100"/>
      <c r="UZD9" s="100"/>
      <c r="UZE9" s="100"/>
      <c r="UZF9" s="100"/>
      <c r="UZG9" s="100"/>
      <c r="UZH9" s="100"/>
      <c r="UZI9" s="100"/>
      <c r="UZJ9" s="100"/>
      <c r="UZK9" s="100"/>
      <c r="UZL9" s="100"/>
      <c r="UZM9" s="100"/>
      <c r="UZN9" s="100"/>
      <c r="UZO9" s="100"/>
      <c r="UZP9" s="100"/>
      <c r="UZQ9" s="100"/>
      <c r="UZR9" s="100"/>
      <c r="UZS9" s="100"/>
      <c r="UZT9" s="100"/>
      <c r="UZU9" s="100"/>
      <c r="UZV9" s="100"/>
      <c r="UZW9" s="100"/>
      <c r="UZX9" s="100"/>
      <c r="UZY9" s="100"/>
      <c r="UZZ9" s="100"/>
      <c r="VAA9" s="100"/>
      <c r="VAB9" s="100"/>
      <c r="VAC9" s="100"/>
      <c r="VAD9" s="100"/>
      <c r="VAE9" s="100"/>
      <c r="VAF9" s="100"/>
      <c r="VAG9" s="100"/>
      <c r="VAH9" s="100"/>
      <c r="VAI9" s="100"/>
      <c r="VAJ9" s="100"/>
      <c r="VAK9" s="100"/>
      <c r="VAL9" s="100"/>
      <c r="VAM9" s="100"/>
      <c r="VAN9" s="100"/>
      <c r="VAO9" s="100"/>
      <c r="VAP9" s="100"/>
      <c r="VAQ9" s="100"/>
      <c r="VAR9" s="100"/>
      <c r="VAS9" s="100"/>
      <c r="VAT9" s="100"/>
      <c r="VAU9" s="100"/>
      <c r="VAV9" s="100"/>
      <c r="VAW9" s="100"/>
      <c r="VAX9" s="100"/>
      <c r="VAY9" s="100"/>
      <c r="VAZ9" s="100"/>
      <c r="VBA9" s="100"/>
      <c r="VBB9" s="100"/>
      <c r="VBC9" s="100"/>
      <c r="VBD9" s="100"/>
      <c r="VBE9" s="100"/>
      <c r="VBF9" s="100"/>
      <c r="VBG9" s="100"/>
      <c r="VBH9" s="100"/>
      <c r="VBI9" s="100"/>
      <c r="VBJ9" s="100"/>
      <c r="VBK9" s="100"/>
      <c r="VBL9" s="100"/>
      <c r="VBM9" s="100"/>
      <c r="VBN9" s="100"/>
      <c r="VBO9" s="100"/>
      <c r="VBP9" s="100"/>
      <c r="VBQ9" s="100"/>
      <c r="VBR9" s="100"/>
      <c r="VBS9" s="100"/>
      <c r="VBT9" s="100"/>
      <c r="VBU9" s="100"/>
      <c r="VBV9" s="100"/>
      <c r="VBW9" s="100"/>
      <c r="VBX9" s="100"/>
      <c r="VBY9" s="100"/>
      <c r="VBZ9" s="100"/>
      <c r="VCA9" s="100"/>
      <c r="VCB9" s="100"/>
      <c r="VCC9" s="100"/>
      <c r="VCD9" s="100"/>
      <c r="VCE9" s="100"/>
      <c r="VCF9" s="100"/>
      <c r="VCG9" s="100"/>
      <c r="VCH9" s="100"/>
      <c r="VCI9" s="100"/>
      <c r="VCJ9" s="100"/>
      <c r="VCK9" s="100"/>
      <c r="VCL9" s="100"/>
      <c r="VCM9" s="100"/>
      <c r="VCN9" s="100"/>
      <c r="VCO9" s="100"/>
      <c r="VCP9" s="100"/>
      <c r="VCQ9" s="100"/>
      <c r="VCR9" s="100"/>
      <c r="VCS9" s="100"/>
      <c r="VCT9" s="100"/>
      <c r="VCU9" s="100"/>
      <c r="VCV9" s="100"/>
      <c r="VCW9" s="100"/>
      <c r="VCX9" s="100"/>
      <c r="VCY9" s="100"/>
      <c r="VCZ9" s="100"/>
      <c r="VDA9" s="100"/>
      <c r="VDB9" s="100"/>
      <c r="VDC9" s="100"/>
      <c r="VDD9" s="100"/>
      <c r="VDE9" s="100"/>
      <c r="VDF9" s="100"/>
      <c r="VDG9" s="100"/>
      <c r="VDH9" s="100"/>
      <c r="VDI9" s="100"/>
      <c r="VDJ9" s="100"/>
      <c r="VDK9" s="100"/>
      <c r="VDL9" s="100"/>
      <c r="VDM9" s="100"/>
      <c r="VDN9" s="100"/>
      <c r="VDO9" s="100"/>
      <c r="VDP9" s="100"/>
      <c r="VDQ9" s="100"/>
      <c r="VDR9" s="100"/>
      <c r="VDS9" s="100"/>
      <c r="VDT9" s="100"/>
      <c r="VDU9" s="100"/>
      <c r="VDV9" s="100"/>
      <c r="VDW9" s="100"/>
      <c r="VDX9" s="100"/>
      <c r="VDY9" s="100"/>
      <c r="VDZ9" s="100"/>
      <c r="VEA9" s="100"/>
      <c r="VEB9" s="100"/>
      <c r="VEC9" s="100"/>
      <c r="VED9" s="100"/>
      <c r="VEE9" s="100"/>
      <c r="VEF9" s="100"/>
      <c r="VEG9" s="100"/>
      <c r="VEH9" s="100"/>
      <c r="VEI9" s="100"/>
      <c r="VEJ9" s="100"/>
      <c r="VEK9" s="100"/>
      <c r="VEL9" s="100"/>
      <c r="VEM9" s="100"/>
      <c r="VEN9" s="100"/>
      <c r="VEO9" s="100"/>
      <c r="VEP9" s="100"/>
      <c r="VEQ9" s="100"/>
      <c r="VER9" s="100"/>
      <c r="VES9" s="100"/>
      <c r="VET9" s="100"/>
      <c r="VEU9" s="100"/>
      <c r="VEV9" s="100"/>
      <c r="VEW9" s="100"/>
      <c r="VEX9" s="100"/>
      <c r="VEY9" s="100"/>
      <c r="VEZ9" s="100"/>
      <c r="VFA9" s="100"/>
      <c r="VFB9" s="100"/>
      <c r="VFC9" s="100"/>
      <c r="VFD9" s="100"/>
      <c r="VFE9" s="100"/>
      <c r="VFF9" s="100"/>
      <c r="VFG9" s="100"/>
      <c r="VFH9" s="100"/>
      <c r="VFI9" s="100"/>
      <c r="VFJ9" s="100"/>
      <c r="VFK9" s="100"/>
      <c r="VFL9" s="100"/>
      <c r="VFM9" s="100"/>
      <c r="VFN9" s="100"/>
      <c r="VFO9" s="100"/>
      <c r="VFP9" s="100"/>
      <c r="VFQ9" s="100"/>
      <c r="VFR9" s="100"/>
      <c r="VFS9" s="100"/>
      <c r="VFT9" s="100"/>
      <c r="VFU9" s="100"/>
      <c r="VFV9" s="100"/>
      <c r="VFW9" s="100"/>
      <c r="VFX9" s="100"/>
      <c r="VFY9" s="100"/>
      <c r="VFZ9" s="100"/>
      <c r="VGA9" s="100"/>
      <c r="VGB9" s="100"/>
      <c r="VGC9" s="100"/>
      <c r="VGD9" s="100"/>
      <c r="VGE9" s="100"/>
      <c r="VGF9" s="100"/>
      <c r="VGG9" s="100"/>
      <c r="VGH9" s="100"/>
      <c r="VGI9" s="100"/>
      <c r="VGJ9" s="100"/>
      <c r="VGK9" s="100"/>
      <c r="VGL9" s="100"/>
      <c r="VGM9" s="100"/>
      <c r="VGN9" s="100"/>
      <c r="VGO9" s="100"/>
      <c r="VGP9" s="100"/>
      <c r="VGQ9" s="100"/>
      <c r="VGR9" s="100"/>
      <c r="VGS9" s="100"/>
      <c r="VGT9" s="100"/>
      <c r="VGU9" s="100"/>
      <c r="VGV9" s="100"/>
      <c r="VGW9" s="100"/>
      <c r="VGX9" s="100"/>
      <c r="VGY9" s="100"/>
      <c r="VGZ9" s="100"/>
      <c r="VHA9" s="100"/>
      <c r="VHB9" s="100"/>
      <c r="VHC9" s="100"/>
      <c r="VHD9" s="100"/>
      <c r="VHE9" s="100"/>
      <c r="VHF9" s="100"/>
      <c r="VHG9" s="100"/>
      <c r="VHH9" s="100"/>
      <c r="VHI9" s="100"/>
      <c r="VHJ9" s="100"/>
      <c r="VHK9" s="100"/>
      <c r="VHL9" s="100"/>
      <c r="VHM9" s="100"/>
      <c r="VHN9" s="100"/>
      <c r="VHO9" s="100"/>
      <c r="VHP9" s="100"/>
      <c r="VHQ9" s="100"/>
      <c r="VHR9" s="100"/>
      <c r="VHS9" s="100"/>
      <c r="VHT9" s="100"/>
      <c r="VHU9" s="100"/>
      <c r="VHV9" s="100"/>
      <c r="VHW9" s="100"/>
      <c r="VHX9" s="100"/>
      <c r="VHY9" s="100"/>
      <c r="VHZ9" s="100"/>
      <c r="VIA9" s="100"/>
      <c r="VIB9" s="100"/>
      <c r="VIC9" s="100"/>
      <c r="VID9" s="100"/>
      <c r="VIE9" s="100"/>
      <c r="VIF9" s="100"/>
      <c r="VIG9" s="100"/>
      <c r="VIH9" s="100"/>
      <c r="VII9" s="100"/>
      <c r="VIJ9" s="100"/>
      <c r="VIK9" s="100"/>
      <c r="VIL9" s="100"/>
      <c r="VIM9" s="100"/>
      <c r="VIN9" s="100"/>
      <c r="VIO9" s="100"/>
      <c r="VIP9" s="100"/>
      <c r="VIQ9" s="100"/>
      <c r="VIR9" s="100"/>
      <c r="VIS9" s="100"/>
      <c r="VIT9" s="100"/>
      <c r="VIU9" s="100"/>
      <c r="VIV9" s="100"/>
      <c r="VIW9" s="100"/>
      <c r="VIX9" s="100"/>
      <c r="VIY9" s="100"/>
      <c r="VIZ9" s="100"/>
      <c r="VJA9" s="100"/>
      <c r="VJB9" s="100"/>
      <c r="VJC9" s="100"/>
      <c r="VJD9" s="100"/>
      <c r="VJE9" s="100"/>
      <c r="VJF9" s="100"/>
      <c r="VJG9" s="100"/>
      <c r="VJH9" s="100"/>
      <c r="VJI9" s="100"/>
      <c r="VJJ9" s="100"/>
      <c r="VJK9" s="100"/>
      <c r="VJL9" s="100"/>
      <c r="VJM9" s="100"/>
      <c r="VJN9" s="100"/>
      <c r="VJO9" s="100"/>
      <c r="VJP9" s="100"/>
      <c r="VJQ9" s="100"/>
      <c r="VJR9" s="100"/>
      <c r="VJS9" s="100"/>
      <c r="VJT9" s="100"/>
      <c r="VJU9" s="100"/>
      <c r="VJV9" s="100"/>
      <c r="VJW9" s="100"/>
      <c r="VJX9" s="100"/>
      <c r="VJY9" s="100"/>
      <c r="VJZ9" s="100"/>
      <c r="VKA9" s="100"/>
      <c r="VKB9" s="100"/>
      <c r="VKC9" s="100"/>
      <c r="VKD9" s="100"/>
      <c r="VKE9" s="100"/>
      <c r="VKF9" s="100"/>
      <c r="VKG9" s="100"/>
      <c r="VKH9" s="100"/>
      <c r="VKI9" s="100"/>
      <c r="VKJ9" s="100"/>
      <c r="VKK9" s="100"/>
      <c r="VKL9" s="100"/>
      <c r="VKM9" s="100"/>
      <c r="VKN9" s="100"/>
      <c r="VKO9" s="100"/>
      <c r="VKP9" s="100"/>
      <c r="VKQ9" s="100"/>
      <c r="VKR9" s="100"/>
      <c r="VKS9" s="100"/>
      <c r="VKT9" s="100"/>
      <c r="VKU9" s="100"/>
      <c r="VKV9" s="100"/>
      <c r="VKW9" s="100"/>
      <c r="VKX9" s="100"/>
      <c r="VKY9" s="100"/>
      <c r="VKZ9" s="100"/>
      <c r="VLA9" s="100"/>
      <c r="VLB9" s="100"/>
      <c r="VLC9" s="100"/>
      <c r="VLD9" s="100"/>
      <c r="VLE9" s="100"/>
      <c r="VLF9" s="100"/>
      <c r="VLG9" s="100"/>
      <c r="VLH9" s="100"/>
      <c r="VLI9" s="100"/>
      <c r="VLJ9" s="100"/>
      <c r="VLK9" s="100"/>
      <c r="VLL9" s="100"/>
      <c r="VLM9" s="100"/>
      <c r="VLN9" s="100"/>
      <c r="VLO9" s="100"/>
      <c r="VLP9" s="100"/>
      <c r="VLQ9" s="100"/>
      <c r="VLR9" s="100"/>
      <c r="VLS9" s="100"/>
      <c r="VLT9" s="100"/>
      <c r="VLU9" s="100"/>
      <c r="VLV9" s="100"/>
      <c r="VLW9" s="100"/>
      <c r="VLX9" s="100"/>
      <c r="VLY9" s="100"/>
      <c r="VLZ9" s="100"/>
      <c r="VMA9" s="100"/>
      <c r="VMB9" s="100"/>
      <c r="VMC9" s="100"/>
      <c r="VMD9" s="100"/>
      <c r="VME9" s="100"/>
      <c r="VMF9" s="100"/>
      <c r="VMG9" s="100"/>
      <c r="VMH9" s="100"/>
      <c r="VMI9" s="100"/>
      <c r="VMJ9" s="100"/>
      <c r="VMK9" s="100"/>
      <c r="VML9" s="100"/>
      <c r="VMM9" s="100"/>
      <c r="VMN9" s="100"/>
      <c r="VMO9" s="100"/>
      <c r="VMP9" s="100"/>
      <c r="VMQ9" s="100"/>
      <c r="VMR9" s="100"/>
      <c r="VMS9" s="100"/>
      <c r="VMT9" s="100"/>
      <c r="VMU9" s="100"/>
      <c r="VMV9" s="100"/>
      <c r="VMW9" s="100"/>
      <c r="VMX9" s="100"/>
      <c r="VMY9" s="100"/>
      <c r="VMZ9" s="100"/>
      <c r="VNA9" s="100"/>
      <c r="VNB9" s="100"/>
      <c r="VNC9" s="100"/>
      <c r="VND9" s="100"/>
      <c r="VNE9" s="100"/>
      <c r="VNF9" s="100"/>
      <c r="VNG9" s="100"/>
      <c r="VNH9" s="100"/>
      <c r="VNI9" s="100"/>
      <c r="VNJ9" s="100"/>
      <c r="VNK9" s="100"/>
      <c r="VNL9" s="100"/>
      <c r="VNM9" s="100"/>
      <c r="VNN9" s="100"/>
      <c r="VNO9" s="100"/>
      <c r="VNP9" s="100"/>
      <c r="VNQ9" s="100"/>
      <c r="VNR9" s="100"/>
      <c r="VNS9" s="100"/>
      <c r="VNT9" s="100"/>
      <c r="VNU9" s="100"/>
      <c r="VNV9" s="100"/>
      <c r="VNW9" s="100"/>
      <c r="VNX9" s="100"/>
      <c r="VNY9" s="100"/>
      <c r="VNZ9" s="100"/>
      <c r="VOA9" s="100"/>
      <c r="VOB9" s="100"/>
      <c r="VOC9" s="100"/>
      <c r="VOD9" s="100"/>
      <c r="VOE9" s="100"/>
      <c r="VOF9" s="100"/>
      <c r="VOG9" s="100"/>
      <c r="VOH9" s="100"/>
      <c r="VOI9" s="100"/>
      <c r="VOJ9" s="100"/>
      <c r="VOK9" s="100"/>
      <c r="VOL9" s="100"/>
      <c r="VOM9" s="100"/>
      <c r="VON9" s="100"/>
      <c r="VOO9" s="100"/>
      <c r="VOP9" s="100"/>
      <c r="VOQ9" s="100"/>
      <c r="VOR9" s="100"/>
      <c r="VOS9" s="100"/>
      <c r="VOT9" s="100"/>
      <c r="VOU9" s="100"/>
      <c r="VOV9" s="100"/>
      <c r="VOW9" s="100"/>
      <c r="VOX9" s="100"/>
      <c r="VOY9" s="100"/>
      <c r="VOZ9" s="100"/>
      <c r="VPA9" s="100"/>
      <c r="VPB9" s="100"/>
      <c r="VPC9" s="100"/>
      <c r="VPD9" s="100"/>
      <c r="VPE9" s="100"/>
      <c r="VPF9" s="100"/>
      <c r="VPG9" s="100"/>
      <c r="VPH9" s="100"/>
      <c r="VPI9" s="100"/>
      <c r="VPJ9" s="100"/>
      <c r="VPK9" s="100"/>
      <c r="VPL9" s="100"/>
      <c r="VPM9" s="100"/>
      <c r="VPN9" s="100"/>
      <c r="VPO9" s="100"/>
      <c r="VPP9" s="100"/>
      <c r="VPQ9" s="100"/>
      <c r="VPR9" s="100"/>
      <c r="VPS9" s="100"/>
      <c r="VPT9" s="100"/>
      <c r="VPU9" s="100"/>
      <c r="VPV9" s="100"/>
      <c r="VPW9" s="100"/>
      <c r="VPX9" s="100"/>
      <c r="VPY9" s="100"/>
      <c r="VPZ9" s="100"/>
      <c r="VQA9" s="100"/>
      <c r="VQB9" s="100"/>
      <c r="VQC9" s="100"/>
      <c r="VQD9" s="100"/>
      <c r="VQE9" s="100"/>
      <c r="VQF9" s="100"/>
      <c r="VQG9" s="100"/>
      <c r="VQH9" s="100"/>
      <c r="VQI9" s="100"/>
      <c r="VQJ9" s="100"/>
      <c r="VQK9" s="100"/>
      <c r="VQL9" s="100"/>
      <c r="VQM9" s="100"/>
      <c r="VQN9" s="100"/>
      <c r="VQO9" s="100"/>
      <c r="VQP9" s="100"/>
      <c r="VQQ9" s="100"/>
      <c r="VQR9" s="100"/>
      <c r="VQS9" s="100"/>
      <c r="VQT9" s="100"/>
      <c r="VQU9" s="100"/>
      <c r="VQV9" s="100"/>
      <c r="VQW9" s="100"/>
      <c r="VQX9" s="100"/>
      <c r="VQY9" s="100"/>
      <c r="VQZ9" s="100"/>
      <c r="VRA9" s="100"/>
      <c r="VRB9" s="100"/>
      <c r="VRC9" s="100"/>
      <c r="VRD9" s="100"/>
      <c r="VRE9" s="100"/>
      <c r="VRF9" s="100"/>
      <c r="VRG9" s="100"/>
      <c r="VRH9" s="100"/>
      <c r="VRI9" s="100"/>
      <c r="VRJ9" s="100"/>
      <c r="VRK9" s="100"/>
      <c r="VRL9" s="100"/>
      <c r="VRM9" s="100"/>
      <c r="VRN9" s="100"/>
      <c r="VRO9" s="100"/>
      <c r="VRP9" s="100"/>
      <c r="VRQ9" s="100"/>
      <c r="VRR9" s="100"/>
      <c r="VRS9" s="100"/>
      <c r="VRT9" s="100"/>
      <c r="VRU9" s="100"/>
      <c r="VRV9" s="100"/>
      <c r="VRW9" s="100"/>
      <c r="VRX9" s="100"/>
      <c r="VRY9" s="100"/>
      <c r="VRZ9" s="100"/>
      <c r="VSA9" s="100"/>
      <c r="VSB9" s="100"/>
      <c r="VSC9" s="100"/>
      <c r="VSD9" s="100"/>
      <c r="VSE9" s="100"/>
      <c r="VSF9" s="100"/>
      <c r="VSG9" s="100"/>
      <c r="VSH9" s="100"/>
      <c r="VSI9" s="100"/>
      <c r="VSJ9" s="100"/>
      <c r="VSK9" s="100"/>
      <c r="VSL9" s="100"/>
      <c r="VSM9" s="100"/>
      <c r="VSN9" s="100"/>
      <c r="VSO9" s="100"/>
      <c r="VSP9" s="100"/>
      <c r="VSQ9" s="100"/>
      <c r="VSR9" s="100"/>
      <c r="VSS9" s="100"/>
      <c r="VST9" s="100"/>
      <c r="VSU9" s="100"/>
      <c r="VSV9" s="100"/>
      <c r="VSW9" s="100"/>
      <c r="VSX9" s="100"/>
      <c r="VSY9" s="100"/>
      <c r="VSZ9" s="100"/>
      <c r="VTA9" s="100"/>
      <c r="VTB9" s="100"/>
      <c r="VTC9" s="100"/>
      <c r="VTD9" s="100"/>
      <c r="VTE9" s="100"/>
      <c r="VTF9" s="100"/>
      <c r="VTG9" s="100"/>
      <c r="VTH9" s="100"/>
      <c r="VTI9" s="100"/>
      <c r="VTJ9" s="100"/>
      <c r="VTK9" s="100"/>
      <c r="VTL9" s="100"/>
      <c r="VTM9" s="100"/>
      <c r="VTN9" s="100"/>
      <c r="VTO9" s="100"/>
      <c r="VTP9" s="100"/>
      <c r="VTQ9" s="100"/>
      <c r="VTR9" s="100"/>
      <c r="VTS9" s="100"/>
      <c r="VTT9" s="100"/>
      <c r="VTU9" s="100"/>
      <c r="VTV9" s="100"/>
      <c r="VTW9" s="100"/>
      <c r="VTX9" s="100"/>
      <c r="VTY9" s="100"/>
      <c r="VTZ9" s="100"/>
      <c r="VUA9" s="100"/>
      <c r="VUB9" s="100"/>
      <c r="VUC9" s="100"/>
      <c r="VUD9" s="100"/>
      <c r="VUE9" s="100"/>
      <c r="VUF9" s="100"/>
      <c r="VUG9" s="100"/>
      <c r="VUH9" s="100"/>
      <c r="VUI9" s="100"/>
      <c r="VUJ9" s="100"/>
      <c r="VUK9" s="100"/>
      <c r="VUL9" s="100"/>
      <c r="VUM9" s="100"/>
      <c r="VUN9" s="100"/>
      <c r="VUO9" s="100"/>
      <c r="VUP9" s="100"/>
      <c r="VUQ9" s="100"/>
      <c r="VUR9" s="100"/>
      <c r="VUS9" s="100"/>
      <c r="VUT9" s="100"/>
      <c r="VUU9" s="100"/>
      <c r="VUV9" s="100"/>
      <c r="VUW9" s="100"/>
      <c r="VUX9" s="100"/>
      <c r="VUY9" s="100"/>
      <c r="VUZ9" s="100"/>
      <c r="VVA9" s="100"/>
      <c r="VVB9" s="100"/>
      <c r="VVC9" s="100"/>
      <c r="VVD9" s="100"/>
      <c r="VVE9" s="100"/>
      <c r="VVF9" s="100"/>
      <c r="VVG9" s="100"/>
      <c r="VVH9" s="100"/>
      <c r="VVI9" s="100"/>
      <c r="VVJ9" s="100"/>
      <c r="VVK9" s="100"/>
      <c r="VVL9" s="100"/>
      <c r="VVM9" s="100"/>
      <c r="VVN9" s="100"/>
      <c r="VVO9" s="100"/>
      <c r="VVP9" s="100"/>
      <c r="VVQ9" s="100"/>
      <c r="VVR9" s="100"/>
      <c r="VVS9" s="100"/>
      <c r="VVT9" s="100"/>
      <c r="VVU9" s="100"/>
      <c r="VVV9" s="100"/>
      <c r="VVW9" s="100"/>
      <c r="VVX9" s="100"/>
      <c r="VVY9" s="100"/>
      <c r="VVZ9" s="100"/>
      <c r="VWA9" s="100"/>
      <c r="VWB9" s="100"/>
      <c r="VWC9" s="100"/>
      <c r="VWD9" s="100"/>
      <c r="VWE9" s="100"/>
      <c r="VWF9" s="100"/>
      <c r="VWG9" s="100"/>
      <c r="VWH9" s="100"/>
      <c r="VWI9" s="100"/>
      <c r="VWJ9" s="100"/>
      <c r="VWK9" s="100"/>
      <c r="VWL9" s="100"/>
      <c r="VWM9" s="100"/>
      <c r="VWN9" s="100"/>
      <c r="VWO9" s="100"/>
      <c r="VWP9" s="100"/>
      <c r="VWQ9" s="100"/>
      <c r="VWR9" s="100"/>
      <c r="VWS9" s="100"/>
      <c r="VWT9" s="100"/>
      <c r="VWU9" s="100"/>
      <c r="VWV9" s="100"/>
      <c r="VWW9" s="100"/>
      <c r="VWX9" s="100"/>
      <c r="VWY9" s="100"/>
      <c r="VWZ9" s="100"/>
      <c r="VXA9" s="100"/>
      <c r="VXB9" s="100"/>
      <c r="VXC9" s="100"/>
      <c r="VXD9" s="100"/>
      <c r="VXE9" s="100"/>
      <c r="VXF9" s="100"/>
      <c r="VXG9" s="100"/>
      <c r="VXH9" s="100"/>
      <c r="VXI9" s="100"/>
      <c r="VXJ9" s="100"/>
      <c r="VXK9" s="100"/>
      <c r="VXL9" s="100"/>
      <c r="VXM9" s="100"/>
      <c r="VXN9" s="100"/>
      <c r="VXO9" s="100"/>
      <c r="VXP9" s="100"/>
      <c r="VXQ9" s="100"/>
      <c r="VXR9" s="100"/>
      <c r="VXS9" s="100"/>
      <c r="VXT9" s="100"/>
      <c r="VXU9" s="100"/>
      <c r="VXV9" s="100"/>
      <c r="VXW9" s="100"/>
      <c r="VXX9" s="100"/>
      <c r="VXY9" s="100"/>
      <c r="VXZ9" s="100"/>
      <c r="VYA9" s="100"/>
      <c r="VYB9" s="100"/>
      <c r="VYC9" s="100"/>
      <c r="VYD9" s="100"/>
      <c r="VYE9" s="100"/>
      <c r="VYF9" s="100"/>
      <c r="VYG9" s="100"/>
      <c r="VYH9" s="100"/>
      <c r="VYI9" s="100"/>
      <c r="VYJ9" s="100"/>
      <c r="VYK9" s="100"/>
      <c r="VYL9" s="100"/>
      <c r="VYM9" s="100"/>
      <c r="VYN9" s="100"/>
      <c r="VYO9" s="100"/>
      <c r="VYP9" s="100"/>
      <c r="VYQ9" s="100"/>
      <c r="VYR9" s="100"/>
      <c r="VYS9" s="100"/>
      <c r="VYT9" s="100"/>
      <c r="VYU9" s="100"/>
      <c r="VYV9" s="100"/>
      <c r="VYW9" s="100"/>
      <c r="VYX9" s="100"/>
      <c r="VYY9" s="100"/>
      <c r="VYZ9" s="100"/>
      <c r="VZA9" s="100"/>
      <c r="VZB9" s="100"/>
      <c r="VZC9" s="100"/>
      <c r="VZD9" s="100"/>
      <c r="VZE9" s="100"/>
      <c r="VZF9" s="100"/>
      <c r="VZG9" s="100"/>
      <c r="VZH9" s="100"/>
      <c r="VZI9" s="100"/>
      <c r="VZJ9" s="100"/>
      <c r="VZK9" s="100"/>
      <c r="VZL9" s="100"/>
      <c r="VZM9" s="100"/>
      <c r="VZN9" s="100"/>
      <c r="VZO9" s="100"/>
      <c r="VZP9" s="100"/>
      <c r="VZQ9" s="100"/>
      <c r="VZR9" s="100"/>
      <c r="VZS9" s="100"/>
      <c r="VZT9" s="100"/>
      <c r="VZU9" s="100"/>
      <c r="VZV9" s="100"/>
      <c r="VZW9" s="100"/>
      <c r="VZX9" s="100"/>
      <c r="VZY9" s="100"/>
      <c r="VZZ9" s="100"/>
      <c r="WAA9" s="100"/>
      <c r="WAB9" s="100"/>
      <c r="WAC9" s="100"/>
      <c r="WAD9" s="100"/>
      <c r="WAE9" s="100"/>
      <c r="WAF9" s="100"/>
      <c r="WAG9" s="100"/>
      <c r="WAH9" s="100"/>
      <c r="WAI9" s="100"/>
      <c r="WAJ9" s="100"/>
      <c r="WAK9" s="100"/>
      <c r="WAL9" s="100"/>
      <c r="WAM9" s="100"/>
      <c r="WAN9" s="100"/>
      <c r="WAO9" s="100"/>
      <c r="WAP9" s="100"/>
      <c r="WAQ9" s="100"/>
      <c r="WAR9" s="100"/>
      <c r="WAS9" s="100"/>
      <c r="WAT9" s="100"/>
      <c r="WAU9" s="100"/>
      <c r="WAV9" s="100"/>
      <c r="WAW9" s="100"/>
      <c r="WAX9" s="100"/>
      <c r="WAY9" s="100"/>
      <c r="WAZ9" s="100"/>
      <c r="WBA9" s="100"/>
      <c r="WBB9" s="100"/>
      <c r="WBC9" s="100"/>
      <c r="WBD9" s="100"/>
      <c r="WBE9" s="100"/>
      <c r="WBF9" s="100"/>
      <c r="WBG9" s="100"/>
      <c r="WBH9" s="100"/>
      <c r="WBI9" s="100"/>
      <c r="WBJ9" s="100"/>
      <c r="WBK9" s="100"/>
      <c r="WBL9" s="100"/>
      <c r="WBM9" s="100"/>
      <c r="WBN9" s="100"/>
      <c r="WBO9" s="100"/>
      <c r="WBP9" s="100"/>
      <c r="WBQ9" s="100"/>
      <c r="WBR9" s="100"/>
      <c r="WBS9" s="100"/>
      <c r="WBT9" s="100"/>
      <c r="WBU9" s="100"/>
      <c r="WBV9" s="100"/>
      <c r="WBW9" s="100"/>
      <c r="WBX9" s="100"/>
      <c r="WBY9" s="100"/>
      <c r="WBZ9" s="100"/>
      <c r="WCA9" s="100"/>
      <c r="WCB9" s="100"/>
      <c r="WCC9" s="100"/>
      <c r="WCD9" s="100"/>
      <c r="WCE9" s="100"/>
      <c r="WCF9" s="100"/>
      <c r="WCG9" s="100"/>
      <c r="WCH9" s="100"/>
      <c r="WCI9" s="100"/>
      <c r="WCJ9" s="100"/>
      <c r="WCK9" s="100"/>
      <c r="WCL9" s="100"/>
      <c r="WCM9" s="100"/>
      <c r="WCN9" s="100"/>
      <c r="WCO9" s="100"/>
      <c r="WCP9" s="100"/>
      <c r="WCQ9" s="100"/>
      <c r="WCR9" s="100"/>
      <c r="WCS9" s="100"/>
      <c r="WCT9" s="100"/>
      <c r="WCU9" s="100"/>
      <c r="WCV9" s="100"/>
      <c r="WCW9" s="100"/>
      <c r="WCX9" s="100"/>
      <c r="WCY9" s="100"/>
      <c r="WCZ9" s="100"/>
      <c r="WDA9" s="100"/>
      <c r="WDB9" s="100"/>
      <c r="WDC9" s="100"/>
      <c r="WDD9" s="100"/>
      <c r="WDE9" s="100"/>
      <c r="WDF9" s="100"/>
      <c r="WDG9" s="100"/>
      <c r="WDH9" s="100"/>
      <c r="WDI9" s="100"/>
      <c r="WDJ9" s="100"/>
      <c r="WDK9" s="100"/>
      <c r="WDL9" s="100"/>
      <c r="WDM9" s="100"/>
      <c r="WDN9" s="100"/>
      <c r="WDO9" s="100"/>
      <c r="WDP9" s="100"/>
      <c r="WDQ9" s="100"/>
      <c r="WDR9" s="100"/>
      <c r="WDS9" s="100"/>
      <c r="WDT9" s="100"/>
      <c r="WDU9" s="100"/>
      <c r="WDV9" s="100"/>
      <c r="WDW9" s="100"/>
      <c r="WDX9" s="100"/>
      <c r="WDY9" s="100"/>
      <c r="WDZ9" s="100"/>
      <c r="WEA9" s="100"/>
      <c r="WEB9" s="100"/>
      <c r="WEC9" s="100"/>
      <c r="WED9" s="100"/>
      <c r="WEE9" s="100"/>
      <c r="WEF9" s="100"/>
      <c r="WEG9" s="100"/>
      <c r="WEH9" s="100"/>
      <c r="WEI9" s="100"/>
      <c r="WEJ9" s="100"/>
      <c r="WEK9" s="100"/>
      <c r="WEL9" s="100"/>
      <c r="WEM9" s="100"/>
      <c r="WEN9" s="100"/>
      <c r="WEO9" s="100"/>
      <c r="WEP9" s="100"/>
      <c r="WEQ9" s="100"/>
      <c r="WER9" s="100"/>
      <c r="WES9" s="100"/>
      <c r="WET9" s="100"/>
      <c r="WEU9" s="100"/>
      <c r="WEV9" s="100"/>
      <c r="WEW9" s="100"/>
      <c r="WEX9" s="100"/>
      <c r="WEY9" s="100"/>
      <c r="WEZ9" s="100"/>
      <c r="WFA9" s="100"/>
      <c r="WFB9" s="100"/>
      <c r="WFC9" s="100"/>
      <c r="WFD9" s="100"/>
      <c r="WFE9" s="100"/>
      <c r="WFF9" s="100"/>
      <c r="WFG9" s="100"/>
      <c r="WFH9" s="100"/>
      <c r="WFI9" s="100"/>
      <c r="WFJ9" s="100"/>
      <c r="WFK9" s="100"/>
      <c r="WFL9" s="100"/>
      <c r="WFM9" s="100"/>
      <c r="WFN9" s="100"/>
      <c r="WFO9" s="100"/>
      <c r="WFP9" s="100"/>
      <c r="WFQ9" s="100"/>
      <c r="WFR9" s="100"/>
      <c r="WFS9" s="100"/>
      <c r="WFT9" s="100"/>
      <c r="WFU9" s="100"/>
      <c r="WFV9" s="100"/>
      <c r="WFW9" s="100"/>
      <c r="WFX9" s="100"/>
      <c r="WFY9" s="100"/>
      <c r="WFZ9" s="100"/>
      <c r="WGA9" s="100"/>
      <c r="WGB9" s="100"/>
      <c r="WGC9" s="100"/>
      <c r="WGD9" s="100"/>
      <c r="WGE9" s="100"/>
      <c r="WGF9" s="100"/>
      <c r="WGG9" s="100"/>
      <c r="WGH9" s="100"/>
      <c r="WGI9" s="100"/>
      <c r="WGJ9" s="100"/>
      <c r="WGK9" s="100"/>
      <c r="WGL9" s="100"/>
      <c r="WGM9" s="100"/>
      <c r="WGN9" s="100"/>
      <c r="WGO9" s="100"/>
      <c r="WGP9" s="100"/>
      <c r="WGQ9" s="100"/>
      <c r="WGR9" s="100"/>
      <c r="WGS9" s="100"/>
      <c r="WGT9" s="100"/>
      <c r="WGU9" s="100"/>
      <c r="WGV9" s="100"/>
      <c r="WGW9" s="100"/>
      <c r="WGX9" s="100"/>
      <c r="WGY9" s="100"/>
      <c r="WGZ9" s="100"/>
      <c r="WHA9" s="100"/>
      <c r="WHB9" s="100"/>
      <c r="WHC9" s="100"/>
      <c r="WHD9" s="100"/>
      <c r="WHE9" s="100"/>
      <c r="WHF9" s="100"/>
      <c r="WHG9" s="100"/>
      <c r="WHH9" s="100"/>
      <c r="WHI9" s="100"/>
      <c r="WHJ9" s="100"/>
      <c r="WHK9" s="100"/>
      <c r="WHL9" s="100"/>
      <c r="WHM9" s="100"/>
      <c r="WHN9" s="100"/>
      <c r="WHO9" s="100"/>
      <c r="WHP9" s="100"/>
      <c r="WHQ9" s="100"/>
      <c r="WHR9" s="100"/>
      <c r="WHS9" s="100"/>
      <c r="WHT9" s="100"/>
      <c r="WHU9" s="100"/>
      <c r="WHV9" s="100"/>
      <c r="WHW9" s="100"/>
      <c r="WHX9" s="100"/>
      <c r="WHY9" s="100"/>
      <c r="WHZ9" s="100"/>
      <c r="WIA9" s="100"/>
      <c r="WIB9" s="100"/>
      <c r="WIC9" s="100"/>
      <c r="WID9" s="100"/>
      <c r="WIE9" s="100"/>
      <c r="WIF9" s="100"/>
      <c r="WIG9" s="100"/>
      <c r="WIH9" s="100"/>
      <c r="WII9" s="100"/>
      <c r="WIJ9" s="100"/>
      <c r="WIK9" s="100"/>
      <c r="WIL9" s="100"/>
      <c r="WIM9" s="100"/>
      <c r="WIN9" s="100"/>
      <c r="WIO9" s="100"/>
      <c r="WIP9" s="100"/>
      <c r="WIQ9" s="100"/>
      <c r="WIR9" s="100"/>
      <c r="WIS9" s="100"/>
      <c r="WIT9" s="100"/>
      <c r="WIU9" s="100"/>
      <c r="WIV9" s="100"/>
      <c r="WIW9" s="100"/>
      <c r="WIX9" s="100"/>
      <c r="WIY9" s="100"/>
      <c r="WIZ9" s="100"/>
      <c r="WJA9" s="100"/>
      <c r="WJB9" s="100"/>
      <c r="WJC9" s="100"/>
      <c r="WJD9" s="100"/>
      <c r="WJE9" s="100"/>
      <c r="WJF9" s="100"/>
      <c r="WJG9" s="100"/>
      <c r="WJH9" s="100"/>
      <c r="WJI9" s="100"/>
      <c r="WJJ9" s="100"/>
      <c r="WJK9" s="100"/>
      <c r="WJL9" s="100"/>
      <c r="WJM9" s="100"/>
      <c r="WJN9" s="100"/>
      <c r="WJO9" s="100"/>
      <c r="WJP9" s="100"/>
      <c r="WJQ9" s="100"/>
      <c r="WJR9" s="100"/>
      <c r="WJS9" s="100"/>
      <c r="WJT9" s="100"/>
      <c r="WJU9" s="100"/>
      <c r="WJV9" s="100"/>
      <c r="WJW9" s="100"/>
      <c r="WJX9" s="100"/>
      <c r="WJY9" s="100"/>
      <c r="WJZ9" s="100"/>
      <c r="WKA9" s="100"/>
      <c r="WKB9" s="100"/>
      <c r="WKC9" s="100"/>
      <c r="WKD9" s="100"/>
      <c r="WKE9" s="100"/>
      <c r="WKF9" s="100"/>
      <c r="WKG9" s="100"/>
      <c r="WKH9" s="100"/>
      <c r="WKI9" s="100"/>
      <c r="WKJ9" s="100"/>
      <c r="WKK9" s="100"/>
      <c r="WKL9" s="100"/>
      <c r="WKM9" s="100"/>
      <c r="WKN9" s="100"/>
      <c r="WKO9" s="100"/>
      <c r="WKP9" s="100"/>
      <c r="WKQ9" s="100"/>
      <c r="WKR9" s="100"/>
      <c r="WKS9" s="100"/>
      <c r="WKT9" s="100"/>
      <c r="WKU9" s="100"/>
      <c r="WKV9" s="100"/>
      <c r="WKW9" s="100"/>
      <c r="WKX9" s="100"/>
      <c r="WKY9" s="100"/>
      <c r="WKZ9" s="100"/>
      <c r="WLA9" s="100"/>
      <c r="WLB9" s="100"/>
      <c r="WLC9" s="100"/>
      <c r="WLD9" s="100"/>
      <c r="WLE9" s="100"/>
      <c r="WLF9" s="100"/>
      <c r="WLG9" s="100"/>
      <c r="WLH9" s="100"/>
      <c r="WLI9" s="100"/>
      <c r="WLJ9" s="100"/>
      <c r="WLK9" s="100"/>
      <c r="WLL9" s="100"/>
      <c r="WLM9" s="100"/>
      <c r="WLN9" s="100"/>
      <c r="WLO9" s="100"/>
      <c r="WLP9" s="100"/>
      <c r="WLQ9" s="100"/>
      <c r="WLR9" s="100"/>
      <c r="WLS9" s="100"/>
      <c r="WLT9" s="100"/>
      <c r="WLU9" s="100"/>
      <c r="WLV9" s="100"/>
      <c r="WLW9" s="100"/>
      <c r="WLX9" s="100"/>
      <c r="WLY9" s="100"/>
      <c r="WLZ9" s="100"/>
      <c r="WMA9" s="100"/>
      <c r="WMB9" s="100"/>
      <c r="WMC9" s="100"/>
      <c r="WMD9" s="100"/>
      <c r="WME9" s="100"/>
      <c r="WMF9" s="100"/>
      <c r="WMG9" s="100"/>
      <c r="WMH9" s="100"/>
      <c r="WMI9" s="100"/>
      <c r="WMJ9" s="100"/>
      <c r="WMK9" s="100"/>
      <c r="WML9" s="100"/>
      <c r="WMM9" s="100"/>
      <c r="WMN9" s="100"/>
      <c r="WMO9" s="100"/>
      <c r="WMP9" s="100"/>
      <c r="WMQ9" s="100"/>
      <c r="WMR9" s="100"/>
      <c r="WMS9" s="100"/>
      <c r="WMT9" s="100"/>
      <c r="WMU9" s="100"/>
      <c r="WMV9" s="100"/>
      <c r="WMW9" s="100"/>
      <c r="WMX9" s="100"/>
      <c r="WMY9" s="100"/>
      <c r="WMZ9" s="100"/>
      <c r="WNA9" s="100"/>
      <c r="WNB9" s="100"/>
      <c r="WNC9" s="100"/>
      <c r="WND9" s="100"/>
      <c r="WNE9" s="100"/>
      <c r="WNF9" s="100"/>
      <c r="WNG9" s="100"/>
      <c r="WNH9" s="100"/>
      <c r="WNI9" s="100"/>
      <c r="WNJ9" s="100"/>
      <c r="WNK9" s="100"/>
      <c r="WNL9" s="100"/>
      <c r="WNM9" s="100"/>
      <c r="WNN9" s="100"/>
      <c r="WNO9" s="100"/>
      <c r="WNP9" s="100"/>
      <c r="WNQ9" s="100"/>
      <c r="WNR9" s="100"/>
      <c r="WNS9" s="100"/>
      <c r="WNT9" s="100"/>
      <c r="WNU9" s="100"/>
      <c r="WNV9" s="100"/>
      <c r="WNW9" s="100"/>
      <c r="WNX9" s="100"/>
      <c r="WNY9" s="100"/>
      <c r="WNZ9" s="100"/>
      <c r="WOA9" s="100"/>
      <c r="WOB9" s="100"/>
      <c r="WOC9" s="100"/>
      <c r="WOD9" s="100"/>
      <c r="WOE9" s="100"/>
      <c r="WOF9" s="100"/>
      <c r="WOG9" s="100"/>
      <c r="WOH9" s="100"/>
      <c r="WOI9" s="100"/>
      <c r="WOJ9" s="100"/>
      <c r="WOK9" s="100"/>
      <c r="WOL9" s="100"/>
      <c r="WOM9" s="100"/>
      <c r="WON9" s="100"/>
      <c r="WOO9" s="100"/>
      <c r="WOP9" s="100"/>
      <c r="WOQ9" s="100"/>
      <c r="WOR9" s="100"/>
      <c r="WOS9" s="100"/>
      <c r="WOT9" s="100"/>
      <c r="WOU9" s="100"/>
      <c r="WOV9" s="100"/>
      <c r="WOW9" s="100"/>
      <c r="WOX9" s="100"/>
      <c r="WOY9" s="100"/>
      <c r="WOZ9" s="100"/>
      <c r="WPA9" s="100"/>
      <c r="WPB9" s="100"/>
      <c r="WPC9" s="100"/>
      <c r="WPD9" s="100"/>
      <c r="WPE9" s="100"/>
      <c r="WPF9" s="100"/>
      <c r="WPG9" s="100"/>
      <c r="WPH9" s="100"/>
      <c r="WPI9" s="100"/>
      <c r="WPJ9" s="100"/>
      <c r="WPK9" s="100"/>
      <c r="WPL9" s="100"/>
      <c r="WPM9" s="100"/>
      <c r="WPN9" s="100"/>
      <c r="WPO9" s="100"/>
      <c r="WPP9" s="100"/>
      <c r="WPQ9" s="100"/>
      <c r="WPR9" s="100"/>
      <c r="WPS9" s="100"/>
      <c r="WPT9" s="100"/>
      <c r="WPU9" s="100"/>
      <c r="WPV9" s="100"/>
      <c r="WPW9" s="100"/>
      <c r="WPX9" s="100"/>
      <c r="WPY9" s="100"/>
      <c r="WPZ9" s="100"/>
      <c r="WQA9" s="100"/>
      <c r="WQB9" s="100"/>
      <c r="WQC9" s="100"/>
      <c r="WQD9" s="100"/>
      <c r="WQE9" s="100"/>
      <c r="WQF9" s="100"/>
      <c r="WQG9" s="100"/>
      <c r="WQH9" s="100"/>
      <c r="WQI9" s="100"/>
      <c r="WQJ9" s="100"/>
      <c r="WQK9" s="100"/>
      <c r="WQL9" s="100"/>
      <c r="WQM9" s="100"/>
      <c r="WQN9" s="100"/>
      <c r="WQO9" s="100"/>
      <c r="WQP9" s="100"/>
      <c r="WQQ9" s="100"/>
      <c r="WQR9" s="100"/>
      <c r="WQS9" s="100"/>
      <c r="WQT9" s="100"/>
      <c r="WQU9" s="100"/>
      <c r="WQV9" s="100"/>
      <c r="WQW9" s="100"/>
      <c r="WQX9" s="100"/>
      <c r="WQY9" s="100"/>
      <c r="WQZ9" s="100"/>
      <c r="WRA9" s="100"/>
      <c r="WRB9" s="100"/>
      <c r="WRC9" s="100"/>
      <c r="WRD9" s="100"/>
      <c r="WRE9" s="100"/>
      <c r="WRF9" s="100"/>
      <c r="WRG9" s="100"/>
      <c r="WRH9" s="100"/>
      <c r="WRI9" s="100"/>
      <c r="WRJ9" s="100"/>
      <c r="WRK9" s="100"/>
      <c r="WRL9" s="100"/>
      <c r="WRM9" s="100"/>
      <c r="WRN9" s="100"/>
      <c r="WRO9" s="100"/>
      <c r="WRP9" s="100"/>
      <c r="WRQ9" s="100"/>
      <c r="WRR9" s="100"/>
      <c r="WRS9" s="100"/>
      <c r="WRT9" s="100"/>
      <c r="WRU9" s="100"/>
      <c r="WRV9" s="100"/>
      <c r="WRW9" s="100"/>
      <c r="WRX9" s="100"/>
      <c r="WRY9" s="100"/>
      <c r="WRZ9" s="100"/>
      <c r="WSA9" s="100"/>
      <c r="WSB9" s="100"/>
      <c r="WSC9" s="100"/>
      <c r="WSD9" s="100"/>
      <c r="WSE9" s="100"/>
      <c r="WSF9" s="100"/>
      <c r="WSG9" s="100"/>
      <c r="WSH9" s="100"/>
      <c r="WSI9" s="100"/>
      <c r="WSJ9" s="100"/>
      <c r="WSK9" s="100"/>
      <c r="WSL9" s="100"/>
      <c r="WSM9" s="100"/>
      <c r="WSN9" s="100"/>
      <c r="WSO9" s="100"/>
      <c r="WSP9" s="100"/>
      <c r="WSQ9" s="100"/>
      <c r="WSR9" s="100"/>
      <c r="WSS9" s="100"/>
      <c r="WST9" s="100"/>
      <c r="WSU9" s="100"/>
      <c r="WSV9" s="100"/>
      <c r="WSW9" s="100"/>
      <c r="WSX9" s="100"/>
      <c r="WSY9" s="100"/>
      <c r="WSZ9" s="100"/>
      <c r="WTA9" s="100"/>
      <c r="WTB9" s="100"/>
      <c r="WTC9" s="100"/>
      <c r="WTD9" s="100"/>
      <c r="WTE9" s="100"/>
      <c r="WTF9" s="100"/>
      <c r="WTG9" s="100"/>
      <c r="WTH9" s="100"/>
      <c r="WTI9" s="100"/>
      <c r="WTJ9" s="100"/>
      <c r="WTK9" s="100"/>
      <c r="WTL9" s="100"/>
      <c r="WTM9" s="100"/>
      <c r="WTN9" s="100"/>
      <c r="WTO9" s="100"/>
      <c r="WTP9" s="100"/>
      <c r="WTQ9" s="100"/>
      <c r="WTR9" s="100"/>
      <c r="WTS9" s="100"/>
      <c r="WTT9" s="100"/>
      <c r="WTU9" s="100"/>
      <c r="WTV9" s="100"/>
      <c r="WTW9" s="100"/>
      <c r="WTX9" s="100"/>
      <c r="WTY9" s="100"/>
      <c r="WTZ9" s="100"/>
      <c r="WUA9" s="100"/>
      <c r="WUB9" s="100"/>
      <c r="WUC9" s="100"/>
      <c r="WUD9" s="100"/>
      <c r="WUE9" s="100"/>
      <c r="WUF9" s="100"/>
      <c r="WUG9" s="100"/>
      <c r="WUH9" s="100"/>
      <c r="WUI9" s="100"/>
      <c r="WUJ9" s="100"/>
      <c r="WUK9" s="100"/>
      <c r="WUL9" s="100"/>
      <c r="WUM9" s="100"/>
      <c r="WUN9" s="100"/>
      <c r="WUO9" s="100"/>
      <c r="WUP9" s="100"/>
      <c r="WUQ9" s="100"/>
      <c r="WUR9" s="100"/>
      <c r="WUS9" s="100"/>
      <c r="WUT9" s="100"/>
      <c r="WUU9" s="100"/>
      <c r="WUV9" s="100"/>
      <c r="WUW9" s="100"/>
      <c r="WUX9" s="100"/>
      <c r="WUY9" s="100"/>
      <c r="WUZ9" s="100"/>
      <c r="WVA9" s="100"/>
      <c r="WVB9" s="100"/>
      <c r="WVC9" s="100"/>
      <c r="WVD9" s="100"/>
      <c r="WVE9" s="100"/>
      <c r="WVF9" s="100"/>
      <c r="WVG9" s="100"/>
      <c r="WVH9" s="100"/>
      <c r="WVI9" s="100"/>
      <c r="WVJ9" s="100"/>
      <c r="WVK9" s="100"/>
      <c r="WVL9" s="100"/>
      <c r="WVM9" s="100"/>
      <c r="WVN9" s="100"/>
      <c r="WVO9" s="100"/>
      <c r="WVP9" s="100"/>
      <c r="WVQ9" s="100"/>
      <c r="WVR9" s="100"/>
      <c r="WVS9" s="100"/>
      <c r="WVT9" s="100"/>
      <c r="WVU9" s="100"/>
      <c r="WVV9" s="100"/>
      <c r="WVW9" s="100"/>
      <c r="WVX9" s="100"/>
      <c r="WVY9" s="100"/>
      <c r="WVZ9" s="100"/>
      <c r="WWA9" s="100"/>
      <c r="WWB9" s="100"/>
      <c r="WWC9" s="100"/>
      <c r="WWD9" s="100"/>
      <c r="WWE9" s="100"/>
      <c r="WWF9" s="100"/>
      <c r="WWG9" s="100"/>
      <c r="WWH9" s="100"/>
      <c r="WWI9" s="100"/>
      <c r="WWJ9" s="100"/>
      <c r="WWK9" s="100"/>
      <c r="WWL9" s="100"/>
      <c r="WWM9" s="100"/>
      <c r="WWN9" s="100"/>
      <c r="WWO9" s="100"/>
      <c r="WWP9" s="100"/>
      <c r="WWQ9" s="100"/>
      <c r="WWR9" s="100"/>
      <c r="WWS9" s="100"/>
      <c r="WWT9" s="100"/>
      <c r="WWU9" s="100"/>
      <c r="WWV9" s="100"/>
      <c r="WWW9" s="100"/>
      <c r="WWX9" s="100"/>
      <c r="WWY9" s="100"/>
      <c r="WWZ9" s="100"/>
      <c r="WXA9" s="100"/>
      <c r="WXB9" s="100"/>
      <c r="WXC9" s="100"/>
      <c r="WXD9" s="100"/>
      <c r="WXE9" s="100"/>
      <c r="WXF9" s="100"/>
      <c r="WXG9" s="100"/>
      <c r="WXH9" s="100"/>
      <c r="WXI9" s="100"/>
      <c r="WXJ9" s="100"/>
      <c r="WXK9" s="100"/>
      <c r="WXL9" s="100"/>
      <c r="WXM9" s="100"/>
      <c r="WXN9" s="100"/>
      <c r="WXO9" s="100"/>
      <c r="WXP9" s="100"/>
      <c r="WXQ9" s="100"/>
      <c r="WXR9" s="100"/>
      <c r="WXS9" s="100"/>
      <c r="WXT9" s="100"/>
      <c r="WXU9" s="100"/>
      <c r="WXV9" s="100"/>
      <c r="WXW9" s="100"/>
      <c r="WXX9" s="100"/>
      <c r="WXY9" s="100"/>
      <c r="WXZ9" s="100"/>
      <c r="WYA9" s="100"/>
      <c r="WYB9" s="100"/>
      <c r="WYC9" s="100"/>
      <c r="WYD9" s="100"/>
      <c r="WYE9" s="100"/>
      <c r="WYF9" s="100"/>
      <c r="WYG9" s="100"/>
      <c r="WYH9" s="100"/>
      <c r="WYI9" s="100"/>
      <c r="WYJ9" s="100"/>
      <c r="WYK9" s="100"/>
      <c r="WYL9" s="100"/>
      <c r="WYM9" s="100"/>
      <c r="WYN9" s="100"/>
      <c r="WYO9" s="100"/>
      <c r="WYP9" s="100"/>
      <c r="WYQ9" s="100"/>
      <c r="WYR9" s="100"/>
      <c r="WYS9" s="100"/>
      <c r="WYT9" s="100"/>
      <c r="WYU9" s="100"/>
      <c r="WYV9" s="100"/>
      <c r="WYW9" s="100"/>
      <c r="WYX9" s="100"/>
      <c r="WYY9" s="100"/>
      <c r="WYZ9" s="100"/>
      <c r="WZA9" s="100"/>
      <c r="WZB9" s="100"/>
      <c r="WZC9" s="100"/>
      <c r="WZD9" s="100"/>
      <c r="WZE9" s="100"/>
      <c r="WZF9" s="100"/>
      <c r="WZG9" s="100"/>
      <c r="WZH9" s="100"/>
      <c r="WZI9" s="100"/>
      <c r="WZJ9" s="100"/>
      <c r="WZK9" s="100"/>
      <c r="WZL9" s="100"/>
      <c r="WZM9" s="100"/>
      <c r="WZN9" s="100"/>
      <c r="WZO9" s="100"/>
      <c r="WZP9" s="100"/>
      <c r="WZQ9" s="100"/>
      <c r="WZR9" s="100"/>
      <c r="WZS9" s="100"/>
      <c r="WZT9" s="100"/>
      <c r="WZU9" s="100"/>
      <c r="WZV9" s="100"/>
      <c r="WZW9" s="100"/>
      <c r="WZX9" s="100"/>
      <c r="WZY9" s="100"/>
      <c r="WZZ9" s="100"/>
      <c r="XAA9" s="100"/>
      <c r="XAB9" s="100"/>
      <c r="XAC9" s="100"/>
      <c r="XAD9" s="100"/>
      <c r="XAE9" s="100"/>
      <c r="XAF9" s="100"/>
      <c r="XAG9" s="100"/>
      <c r="XAH9" s="100"/>
      <c r="XAI9" s="100"/>
      <c r="XAJ9" s="100"/>
      <c r="XAK9" s="100"/>
      <c r="XAL9" s="100"/>
      <c r="XAM9" s="100"/>
      <c r="XAN9" s="100"/>
      <c r="XAO9" s="100"/>
      <c r="XAP9" s="100"/>
      <c r="XAQ9" s="100"/>
      <c r="XAR9" s="100"/>
      <c r="XAS9" s="100"/>
      <c r="XAT9" s="100"/>
      <c r="XAU9" s="100"/>
      <c r="XAV9" s="100"/>
      <c r="XAW9" s="100"/>
      <c r="XAX9" s="100"/>
      <c r="XAY9" s="100"/>
      <c r="XAZ9" s="100"/>
      <c r="XBA9" s="100"/>
      <c r="XBB9" s="100"/>
      <c r="XBC9" s="100"/>
      <c r="XBD9" s="100"/>
      <c r="XBE9" s="100"/>
      <c r="XBF9" s="100"/>
      <c r="XBG9" s="100"/>
      <c r="XBH9" s="100"/>
      <c r="XBI9" s="100"/>
      <c r="XBJ9" s="100"/>
      <c r="XBK9" s="100"/>
      <c r="XBL9" s="100"/>
      <c r="XBM9" s="100"/>
      <c r="XBN9" s="100"/>
      <c r="XBO9" s="100"/>
      <c r="XBP9" s="100"/>
      <c r="XBQ9" s="100"/>
      <c r="XBR9" s="100"/>
      <c r="XBS9" s="100"/>
      <c r="XBT9" s="100"/>
      <c r="XBU9" s="100"/>
      <c r="XBV9" s="100"/>
      <c r="XBW9" s="100"/>
      <c r="XBX9" s="100"/>
      <c r="XBY9" s="100"/>
      <c r="XBZ9" s="100"/>
      <c r="XCA9" s="100"/>
      <c r="XCB9" s="100"/>
      <c r="XCC9" s="100"/>
      <c r="XCD9" s="100"/>
      <c r="XCE9" s="100"/>
      <c r="XCF9" s="100"/>
      <c r="XCG9" s="100"/>
      <c r="XCH9" s="100"/>
      <c r="XCI9" s="100"/>
      <c r="XCJ9" s="100"/>
      <c r="XCK9" s="100"/>
      <c r="XCL9" s="100"/>
      <c r="XCM9" s="100"/>
      <c r="XCN9" s="100"/>
      <c r="XCO9" s="100"/>
      <c r="XCP9" s="100"/>
      <c r="XCQ9" s="100"/>
      <c r="XCR9" s="100"/>
      <c r="XCS9" s="100"/>
      <c r="XCT9" s="100"/>
      <c r="XCU9" s="100"/>
      <c r="XCV9" s="100"/>
      <c r="XCW9" s="100"/>
      <c r="XCX9" s="100"/>
      <c r="XCY9" s="100"/>
      <c r="XCZ9" s="100"/>
      <c r="XDA9" s="100"/>
      <c r="XDB9" s="100"/>
      <c r="XDC9" s="100"/>
      <c r="XDD9" s="100"/>
      <c r="XDE9" s="100"/>
      <c r="XDF9" s="100"/>
      <c r="XDG9" s="100"/>
      <c r="XDH9" s="100"/>
      <c r="XDI9" s="100"/>
      <c r="XDJ9" s="100"/>
      <c r="XDK9" s="100"/>
      <c r="XDL9" s="100"/>
      <c r="XDM9" s="100"/>
      <c r="XDN9" s="100"/>
      <c r="XDO9" s="100"/>
      <c r="XDP9" s="100"/>
      <c r="XDQ9" s="100"/>
      <c r="XDR9" s="100"/>
      <c r="XDS9" s="100"/>
      <c r="XDT9" s="100"/>
      <c r="XDU9" s="100"/>
      <c r="XDV9" s="100"/>
      <c r="XDW9" s="100"/>
      <c r="XDX9" s="100"/>
      <c r="XDY9" s="100"/>
      <c r="XDZ9" s="100"/>
      <c r="XEA9" s="100"/>
      <c r="XEB9" s="100"/>
      <c r="XEC9" s="100"/>
      <c r="XED9" s="100"/>
      <c r="XEE9" s="100"/>
      <c r="XEF9" s="100"/>
      <c r="XEG9" s="100"/>
      <c r="XEH9" s="100"/>
      <c r="XEI9" s="100"/>
      <c r="XEJ9" s="100"/>
      <c r="XEK9" s="100"/>
      <c r="XEL9" s="100"/>
      <c r="XEM9" s="100"/>
      <c r="XEN9" s="100"/>
      <c r="XEO9" s="100"/>
      <c r="XEP9" s="100"/>
      <c r="XEQ9" s="100"/>
      <c r="XER9" s="100"/>
      <c r="XES9" s="100"/>
      <c r="XET9" s="100"/>
      <c r="XEU9" s="100"/>
      <c r="XEV9" s="100"/>
      <c r="XEW9" s="100"/>
      <c r="XEX9" s="100"/>
      <c r="XEY9" s="100"/>
      <c r="XEZ9" s="100"/>
      <c r="XFA9" s="100"/>
      <c r="XFB9" s="100"/>
    </row>
    <row r="10" spans="1:16382" s="114" customFormat="1" ht="15.75" x14ac:dyDescent="0.25">
      <c r="A10" s="39"/>
      <c r="B10" s="309"/>
      <c r="C10" s="86"/>
      <c r="D10" s="443" t="s">
        <v>170</v>
      </c>
      <c r="E10" s="444"/>
      <c r="F10" s="444"/>
      <c r="G10" s="444"/>
      <c r="H10" s="444"/>
      <c r="I10" s="444"/>
      <c r="J10" s="445" t="s">
        <v>232</v>
      </c>
      <c r="K10" s="447"/>
      <c r="L10" s="448"/>
      <c r="M10" s="448"/>
      <c r="N10" s="448"/>
      <c r="O10" s="211"/>
      <c r="P10" s="109"/>
      <c r="Q10" s="255"/>
      <c r="R10" s="206"/>
      <c r="S10" s="38"/>
      <c r="T10" s="38"/>
      <c r="U10" s="39"/>
    </row>
    <row r="11" spans="1:16382" s="114" customFormat="1" ht="18.75" thickBot="1" x14ac:dyDescent="0.3">
      <c r="A11" s="39"/>
      <c r="B11" s="309"/>
      <c r="C11" s="86"/>
      <c r="D11" s="449">
        <v>1</v>
      </c>
      <c r="E11" s="450"/>
      <c r="F11" s="450"/>
      <c r="G11" s="450"/>
      <c r="H11" s="450"/>
      <c r="I11" s="450"/>
      <c r="J11" s="446"/>
      <c r="K11" s="451" t="s">
        <v>329</v>
      </c>
      <c r="L11" s="452"/>
      <c r="M11" s="452"/>
      <c r="N11" s="452"/>
      <c r="O11" s="212">
        <v>1100</v>
      </c>
      <c r="P11" s="109"/>
      <c r="Q11" s="256"/>
      <c r="R11" s="207"/>
      <c r="S11" s="38"/>
      <c r="T11" s="38"/>
      <c r="U11" s="39"/>
    </row>
    <row r="12" spans="1:16382" s="114" customFormat="1" x14ac:dyDescent="0.2">
      <c r="A12" s="39"/>
      <c r="B12" s="309"/>
      <c r="C12" s="86"/>
      <c r="D12" s="63"/>
      <c r="E12" s="337"/>
      <c r="F12" s="250">
        <v>200</v>
      </c>
      <c r="G12" s="80"/>
      <c r="H12" s="136"/>
      <c r="I12" s="41"/>
      <c r="J12" s="332"/>
      <c r="K12" s="42"/>
      <c r="L12" s="43"/>
      <c r="M12" s="43"/>
      <c r="N12" s="42"/>
      <c r="O12" s="44"/>
      <c r="P12" s="109"/>
      <c r="Q12" s="254"/>
      <c r="R12" s="38"/>
      <c r="S12" s="38"/>
      <c r="T12" s="38"/>
      <c r="U12" s="39"/>
    </row>
    <row r="13" spans="1:16382" s="114" customFormat="1" ht="15" x14ac:dyDescent="0.25">
      <c r="A13" s="39"/>
      <c r="B13" s="333"/>
      <c r="C13" s="87"/>
      <c r="D13" s="280" t="s">
        <v>1293</v>
      </c>
      <c r="E13" s="338">
        <v>0</v>
      </c>
      <c r="F13" s="275">
        <f>4*(O$11*(D$11-1)+E13)+F$12</f>
        <v>200</v>
      </c>
      <c r="G13" s="131">
        <v>8</v>
      </c>
      <c r="H13" s="274"/>
      <c r="I13" s="378" t="s">
        <v>1292</v>
      </c>
      <c r="J13" s="204">
        <f>300+2*O$11*(D$11-1)+2*E13</f>
        <v>300</v>
      </c>
      <c r="K13" s="379" t="s">
        <v>1295</v>
      </c>
      <c r="L13" s="46" t="s">
        <v>568</v>
      </c>
      <c r="M13" s="198" t="s">
        <v>166</v>
      </c>
      <c r="N13" s="46" t="s">
        <v>568</v>
      </c>
      <c r="O13" s="47"/>
      <c r="P13" s="38"/>
      <c r="Q13" s="257"/>
      <c r="R13" s="38"/>
      <c r="S13" s="208"/>
      <c r="T13" s="208"/>
      <c r="U13" s="39"/>
    </row>
    <row r="14" spans="1:16382" s="114" customFormat="1" ht="15" x14ac:dyDescent="0.25">
      <c r="A14" s="39"/>
      <c r="B14" s="333"/>
      <c r="C14" s="87"/>
      <c r="D14" s="375" t="s">
        <v>1294</v>
      </c>
      <c r="E14" s="338">
        <v>1</v>
      </c>
      <c r="F14" s="275">
        <f t="shared" ref="F14:F56" si="0">4*(O$11*(D$11-1)+E14)+F$12</f>
        <v>204</v>
      </c>
      <c r="G14" s="131">
        <v>8</v>
      </c>
      <c r="H14" s="274"/>
      <c r="I14" s="378" t="s">
        <v>1292</v>
      </c>
      <c r="J14" s="204">
        <f t="shared" ref="J14:J77" si="1">300+2*O$11*(D$11-1)+2*E14</f>
        <v>302</v>
      </c>
      <c r="K14" s="379" t="s">
        <v>1295</v>
      </c>
      <c r="L14" s="46" t="s">
        <v>568</v>
      </c>
      <c r="M14" s="198" t="s">
        <v>166</v>
      </c>
      <c r="N14" s="46" t="s">
        <v>568</v>
      </c>
      <c r="O14" s="47"/>
      <c r="P14" s="38"/>
      <c r="Q14" s="258"/>
      <c r="R14" s="38"/>
      <c r="S14" s="208"/>
      <c r="T14" s="208"/>
      <c r="U14" s="39"/>
    </row>
    <row r="15" spans="1:16382" s="114" customFormat="1" ht="15" x14ac:dyDescent="0.25">
      <c r="A15" s="39"/>
      <c r="B15" s="333"/>
      <c r="C15" s="87"/>
      <c r="D15" s="280" t="s">
        <v>32</v>
      </c>
      <c r="E15" s="338">
        <v>2</v>
      </c>
      <c r="F15" s="275">
        <f t="shared" si="0"/>
        <v>208</v>
      </c>
      <c r="G15" s="131">
        <v>1</v>
      </c>
      <c r="H15" s="274"/>
      <c r="I15" s="104" t="s">
        <v>1</v>
      </c>
      <c r="J15" s="204">
        <f t="shared" si="1"/>
        <v>304</v>
      </c>
      <c r="K15" s="283" t="s">
        <v>270</v>
      </c>
      <c r="L15" s="46" t="s">
        <v>568</v>
      </c>
      <c r="M15" s="198" t="s">
        <v>166</v>
      </c>
      <c r="N15" s="48" t="s">
        <v>200</v>
      </c>
      <c r="O15" s="47"/>
      <c r="P15" s="38"/>
      <c r="Q15" s="254"/>
      <c r="R15" s="38"/>
      <c r="S15" s="208"/>
      <c r="T15" s="208"/>
      <c r="U15" s="39"/>
    </row>
    <row r="16" spans="1:16382" s="114" customFormat="1" ht="15" x14ac:dyDescent="0.25">
      <c r="A16" s="39"/>
      <c r="B16" s="333"/>
      <c r="C16" s="87"/>
      <c r="D16" s="280" t="s">
        <v>33</v>
      </c>
      <c r="E16" s="338">
        <v>3</v>
      </c>
      <c r="F16" s="275">
        <f t="shared" si="0"/>
        <v>212</v>
      </c>
      <c r="G16" s="131">
        <v>1</v>
      </c>
      <c r="H16" s="274"/>
      <c r="I16" s="104" t="s">
        <v>1</v>
      </c>
      <c r="J16" s="204">
        <f t="shared" si="1"/>
        <v>306</v>
      </c>
      <c r="K16" s="283" t="s">
        <v>271</v>
      </c>
      <c r="L16" s="46" t="s">
        <v>568</v>
      </c>
      <c r="M16" s="198" t="s">
        <v>166</v>
      </c>
      <c r="N16" s="48" t="s">
        <v>200</v>
      </c>
      <c r="O16" s="47"/>
      <c r="P16" s="38"/>
      <c r="Q16" s="254"/>
      <c r="R16" s="38"/>
      <c r="S16" s="208"/>
      <c r="T16" s="208"/>
      <c r="U16" s="39"/>
    </row>
    <row r="17" spans="1:21" s="114" customFormat="1" ht="15" x14ac:dyDescent="0.25">
      <c r="A17" s="39"/>
      <c r="B17" s="333"/>
      <c r="C17" s="87"/>
      <c r="D17" s="280" t="s">
        <v>34</v>
      </c>
      <c r="E17" s="338">
        <v>4</v>
      </c>
      <c r="F17" s="275">
        <f t="shared" si="0"/>
        <v>216</v>
      </c>
      <c r="G17" s="131">
        <v>1</v>
      </c>
      <c r="H17" s="274"/>
      <c r="I17" s="104" t="s">
        <v>1</v>
      </c>
      <c r="J17" s="204">
        <f t="shared" si="1"/>
        <v>308</v>
      </c>
      <c r="K17" s="283" t="s">
        <v>272</v>
      </c>
      <c r="L17" s="46" t="s">
        <v>568</v>
      </c>
      <c r="M17" s="198" t="s">
        <v>166</v>
      </c>
      <c r="N17" s="48" t="s">
        <v>200</v>
      </c>
      <c r="O17" s="47"/>
      <c r="P17" s="38"/>
      <c r="Q17" s="254"/>
      <c r="R17" s="38"/>
      <c r="S17" s="208"/>
      <c r="T17" s="208"/>
      <c r="U17" s="39"/>
    </row>
    <row r="18" spans="1:21" s="114" customFormat="1" ht="15" x14ac:dyDescent="0.25">
      <c r="A18" s="39"/>
      <c r="B18" s="333"/>
      <c r="C18" s="87"/>
      <c r="D18" s="280" t="s">
        <v>29</v>
      </c>
      <c r="E18" s="338">
        <v>5</v>
      </c>
      <c r="F18" s="275">
        <f t="shared" si="0"/>
        <v>220</v>
      </c>
      <c r="G18" s="131">
        <v>1</v>
      </c>
      <c r="H18" s="274"/>
      <c r="I18" s="104" t="s">
        <v>1</v>
      </c>
      <c r="J18" s="204">
        <f t="shared" si="1"/>
        <v>310</v>
      </c>
      <c r="K18" s="284" t="s">
        <v>259</v>
      </c>
      <c r="L18" s="46" t="s">
        <v>568</v>
      </c>
      <c r="M18" s="198" t="s">
        <v>166</v>
      </c>
      <c r="N18" s="49" t="s">
        <v>200</v>
      </c>
      <c r="O18" s="47"/>
      <c r="P18" s="38"/>
      <c r="Q18" s="254"/>
      <c r="R18" s="109"/>
      <c r="S18" s="17"/>
      <c r="T18" s="17"/>
    </row>
    <row r="19" spans="1:21" ht="15" x14ac:dyDescent="0.25">
      <c r="A19" s="390"/>
      <c r="B19" s="334"/>
      <c r="C19" s="87"/>
      <c r="D19" s="280" t="s">
        <v>31</v>
      </c>
      <c r="E19" s="338">
        <v>6</v>
      </c>
      <c r="F19" s="275">
        <f t="shared" si="0"/>
        <v>224</v>
      </c>
      <c r="G19" s="131">
        <v>1</v>
      </c>
      <c r="H19" s="274"/>
      <c r="I19" s="104" t="s">
        <v>1</v>
      </c>
      <c r="J19" s="204">
        <f t="shared" si="1"/>
        <v>312</v>
      </c>
      <c r="K19" s="283" t="s">
        <v>248</v>
      </c>
      <c r="L19" s="46" t="s">
        <v>568</v>
      </c>
      <c r="M19" s="198" t="s">
        <v>166</v>
      </c>
      <c r="N19" s="46" t="s">
        <v>568</v>
      </c>
      <c r="O19" s="50"/>
      <c r="P19" s="38"/>
      <c r="Q19" s="257"/>
      <c r="S19" s="17"/>
      <c r="T19" s="17"/>
    </row>
    <row r="20" spans="1:21" ht="14.25" customHeight="1" x14ac:dyDescent="0.25">
      <c r="B20" s="334"/>
      <c r="C20" s="87"/>
      <c r="D20" s="280" t="s">
        <v>3</v>
      </c>
      <c r="E20" s="338">
        <v>7</v>
      </c>
      <c r="F20" s="275">
        <f t="shared" si="0"/>
        <v>228</v>
      </c>
      <c r="G20" s="131">
        <v>1</v>
      </c>
      <c r="H20" s="274"/>
      <c r="I20" s="104" t="s">
        <v>1</v>
      </c>
      <c r="J20" s="204">
        <f t="shared" si="1"/>
        <v>314</v>
      </c>
      <c r="K20" s="283" t="s">
        <v>242</v>
      </c>
      <c r="L20" s="46" t="s">
        <v>568</v>
      </c>
      <c r="M20" s="198" t="s">
        <v>166</v>
      </c>
      <c r="N20" s="48" t="s">
        <v>295</v>
      </c>
      <c r="O20" s="47"/>
      <c r="P20" s="38"/>
      <c r="Q20" s="254"/>
      <c r="S20" s="17"/>
      <c r="T20" s="17"/>
    </row>
    <row r="21" spans="1:21" ht="15" x14ac:dyDescent="0.25">
      <c r="B21" s="334"/>
      <c r="C21" s="87"/>
      <c r="D21" s="280" t="s">
        <v>8</v>
      </c>
      <c r="E21" s="338">
        <v>8</v>
      </c>
      <c r="F21" s="275">
        <f t="shared" si="0"/>
        <v>232</v>
      </c>
      <c r="G21" s="131">
        <v>1</v>
      </c>
      <c r="H21" s="274"/>
      <c r="I21" s="104" t="s">
        <v>1</v>
      </c>
      <c r="J21" s="204">
        <f t="shared" si="1"/>
        <v>316</v>
      </c>
      <c r="K21" s="283" t="s">
        <v>251</v>
      </c>
      <c r="L21" s="46" t="s">
        <v>568</v>
      </c>
      <c r="M21" s="48" t="s">
        <v>191</v>
      </c>
      <c r="N21" s="48" t="s">
        <v>295</v>
      </c>
      <c r="O21" s="47"/>
      <c r="P21" s="38"/>
      <c r="Q21" s="254"/>
      <c r="S21" s="17"/>
      <c r="T21" s="17"/>
    </row>
    <row r="22" spans="1:21" ht="15" x14ac:dyDescent="0.25">
      <c r="B22" s="334"/>
      <c r="C22" s="87"/>
      <c r="D22" s="280" t="s">
        <v>12</v>
      </c>
      <c r="E22" s="338">
        <v>9</v>
      </c>
      <c r="F22" s="275">
        <f t="shared" si="0"/>
        <v>236</v>
      </c>
      <c r="G22" s="131">
        <v>1</v>
      </c>
      <c r="H22" s="274"/>
      <c r="I22" s="104" t="s">
        <v>1</v>
      </c>
      <c r="J22" s="204">
        <f t="shared" si="1"/>
        <v>318</v>
      </c>
      <c r="K22" s="283" t="s">
        <v>255</v>
      </c>
      <c r="L22" s="46" t="s">
        <v>568</v>
      </c>
      <c r="M22" s="48" t="s">
        <v>193</v>
      </c>
      <c r="N22" s="48" t="s">
        <v>295</v>
      </c>
      <c r="O22" s="47"/>
      <c r="P22" s="38"/>
      <c r="Q22" s="254"/>
      <c r="S22" s="17"/>
      <c r="T22" s="17"/>
    </row>
    <row r="23" spans="1:21" ht="15" x14ac:dyDescent="0.25">
      <c r="B23" s="334"/>
      <c r="C23" s="87"/>
      <c r="D23" s="280" t="s">
        <v>10</v>
      </c>
      <c r="E23" s="338">
        <v>10</v>
      </c>
      <c r="F23" s="275">
        <f t="shared" si="0"/>
        <v>240</v>
      </c>
      <c r="G23" s="131">
        <v>1</v>
      </c>
      <c r="H23" s="274"/>
      <c r="I23" s="104" t="s">
        <v>1</v>
      </c>
      <c r="J23" s="204">
        <f t="shared" si="1"/>
        <v>320</v>
      </c>
      <c r="K23" s="283" t="s">
        <v>253</v>
      </c>
      <c r="L23" s="46" t="s">
        <v>568</v>
      </c>
      <c r="M23" s="48" t="s">
        <v>192</v>
      </c>
      <c r="N23" s="48" t="s">
        <v>295</v>
      </c>
      <c r="O23" s="47"/>
      <c r="P23" s="38"/>
      <c r="Q23" s="254"/>
      <c r="S23" s="17"/>
      <c r="T23" s="17"/>
    </row>
    <row r="24" spans="1:21" ht="15" x14ac:dyDescent="0.25">
      <c r="B24" s="334"/>
      <c r="C24" s="87"/>
      <c r="D24" s="280" t="s">
        <v>9</v>
      </c>
      <c r="E24" s="338">
        <v>11</v>
      </c>
      <c r="F24" s="275">
        <f t="shared" si="0"/>
        <v>244</v>
      </c>
      <c r="G24" s="131">
        <v>1</v>
      </c>
      <c r="H24" s="274"/>
      <c r="I24" s="104" t="s">
        <v>1</v>
      </c>
      <c r="J24" s="204">
        <f t="shared" si="1"/>
        <v>322</v>
      </c>
      <c r="K24" s="283" t="s">
        <v>252</v>
      </c>
      <c r="L24" s="46" t="s">
        <v>568</v>
      </c>
      <c r="M24" s="48" t="s">
        <v>194</v>
      </c>
      <c r="N24" s="48" t="s">
        <v>295</v>
      </c>
      <c r="O24" s="47"/>
      <c r="P24" s="38"/>
      <c r="Q24" s="254"/>
      <c r="S24" s="17"/>
      <c r="T24" s="17"/>
    </row>
    <row r="25" spans="1:21" ht="15" x14ac:dyDescent="0.25">
      <c r="B25" s="334"/>
      <c r="C25" s="87"/>
      <c r="D25" s="280" t="s">
        <v>13</v>
      </c>
      <c r="E25" s="338">
        <v>12</v>
      </c>
      <c r="F25" s="275">
        <f t="shared" si="0"/>
        <v>248</v>
      </c>
      <c r="G25" s="131">
        <v>1</v>
      </c>
      <c r="H25" s="274"/>
      <c r="I25" s="104" t="s">
        <v>1</v>
      </c>
      <c r="J25" s="204">
        <f t="shared" si="1"/>
        <v>324</v>
      </c>
      <c r="K25" s="283" t="s">
        <v>256</v>
      </c>
      <c r="L25" s="46" t="s">
        <v>568</v>
      </c>
      <c r="M25" s="48" t="s">
        <v>196</v>
      </c>
      <c r="N25" s="48" t="s">
        <v>295</v>
      </c>
      <c r="O25" s="47"/>
      <c r="P25" s="38"/>
      <c r="Q25" s="254"/>
      <c r="S25" s="17"/>
      <c r="T25" s="17"/>
    </row>
    <row r="26" spans="1:21" ht="15" x14ac:dyDescent="0.25">
      <c r="B26" s="334"/>
      <c r="C26" s="87"/>
      <c r="D26" s="280" t="s">
        <v>11</v>
      </c>
      <c r="E26" s="338">
        <v>13</v>
      </c>
      <c r="F26" s="275">
        <f t="shared" si="0"/>
        <v>252</v>
      </c>
      <c r="G26" s="131">
        <v>1</v>
      </c>
      <c r="H26" s="274"/>
      <c r="I26" s="104" t="s">
        <v>1</v>
      </c>
      <c r="J26" s="204">
        <f t="shared" si="1"/>
        <v>326</v>
      </c>
      <c r="K26" s="283" t="s">
        <v>254</v>
      </c>
      <c r="L26" s="46" t="s">
        <v>568</v>
      </c>
      <c r="M26" s="48" t="s">
        <v>683</v>
      </c>
      <c r="N26" s="48" t="s">
        <v>295</v>
      </c>
      <c r="O26" s="47"/>
      <c r="P26" s="38"/>
      <c r="Q26" s="254"/>
      <c r="S26" s="17"/>
      <c r="T26" s="17"/>
    </row>
    <row r="27" spans="1:21" ht="15" x14ac:dyDescent="0.25">
      <c r="B27" s="334"/>
      <c r="C27" s="87"/>
      <c r="D27" s="51" t="s">
        <v>15</v>
      </c>
      <c r="E27" s="338">
        <v>14</v>
      </c>
      <c r="F27" s="275">
        <f t="shared" si="0"/>
        <v>256</v>
      </c>
      <c r="G27" s="131">
        <v>3</v>
      </c>
      <c r="H27" s="274"/>
      <c r="I27" s="52" t="s">
        <v>1</v>
      </c>
      <c r="J27" s="204">
        <f t="shared" si="1"/>
        <v>328</v>
      </c>
      <c r="K27" s="283" t="s">
        <v>258</v>
      </c>
      <c r="L27" s="46" t="s">
        <v>568</v>
      </c>
      <c r="M27" s="198" t="s">
        <v>166</v>
      </c>
      <c r="N27" s="143" t="s">
        <v>588</v>
      </c>
      <c r="O27" s="144" t="s">
        <v>686</v>
      </c>
      <c r="P27" s="38"/>
      <c r="Q27" s="259"/>
      <c r="S27" s="17"/>
      <c r="T27" s="17"/>
    </row>
    <row r="28" spans="1:21" ht="15" x14ac:dyDescent="0.25">
      <c r="B28" s="334"/>
      <c r="C28" s="87"/>
      <c r="D28" s="280" t="s">
        <v>6</v>
      </c>
      <c r="E28" s="338">
        <v>15</v>
      </c>
      <c r="F28" s="275">
        <f t="shared" si="0"/>
        <v>260</v>
      </c>
      <c r="G28" s="131">
        <v>1</v>
      </c>
      <c r="H28" s="274"/>
      <c r="I28" s="104" t="s">
        <v>1</v>
      </c>
      <c r="J28" s="204">
        <f t="shared" si="1"/>
        <v>330</v>
      </c>
      <c r="K28" s="283" t="s">
        <v>245</v>
      </c>
      <c r="L28" s="46" t="s">
        <v>568</v>
      </c>
      <c r="M28" s="48" t="s">
        <v>684</v>
      </c>
      <c r="N28" s="48" t="s">
        <v>295</v>
      </c>
      <c r="O28" s="47"/>
      <c r="P28" s="38"/>
      <c r="Q28" s="254"/>
      <c r="S28" s="17"/>
      <c r="T28" s="17"/>
    </row>
    <row r="29" spans="1:21" ht="15" x14ac:dyDescent="0.25">
      <c r="B29" s="334"/>
      <c r="C29" s="87"/>
      <c r="D29" s="280" t="s">
        <v>7</v>
      </c>
      <c r="E29" s="338">
        <v>16</v>
      </c>
      <c r="F29" s="275">
        <f t="shared" si="0"/>
        <v>264</v>
      </c>
      <c r="G29" s="131">
        <v>1</v>
      </c>
      <c r="H29" s="274"/>
      <c r="I29" s="104" t="s">
        <v>1</v>
      </c>
      <c r="J29" s="204">
        <f t="shared" si="1"/>
        <v>332</v>
      </c>
      <c r="K29" s="283" t="s">
        <v>246</v>
      </c>
      <c r="L29" s="46" t="s">
        <v>568</v>
      </c>
      <c r="M29" s="48" t="s">
        <v>685</v>
      </c>
      <c r="N29" s="48" t="s">
        <v>295</v>
      </c>
      <c r="O29" s="47"/>
      <c r="P29" s="38"/>
      <c r="Q29" s="254"/>
      <c r="S29" s="17"/>
      <c r="T29" s="17"/>
    </row>
    <row r="30" spans="1:21" ht="15" x14ac:dyDescent="0.25">
      <c r="B30" s="334"/>
      <c r="C30" s="87"/>
      <c r="D30" s="280" t="s">
        <v>30</v>
      </c>
      <c r="E30" s="338">
        <v>17</v>
      </c>
      <c r="F30" s="275">
        <f t="shared" si="0"/>
        <v>268</v>
      </c>
      <c r="G30" s="131">
        <v>1</v>
      </c>
      <c r="H30" s="274"/>
      <c r="I30" s="104" t="s">
        <v>1</v>
      </c>
      <c r="J30" s="204">
        <f t="shared" si="1"/>
        <v>334</v>
      </c>
      <c r="K30" s="283" t="s">
        <v>247</v>
      </c>
      <c r="L30" s="46" t="s">
        <v>568</v>
      </c>
      <c r="M30" s="198" t="s">
        <v>166</v>
      </c>
      <c r="N30" s="46" t="s">
        <v>568</v>
      </c>
      <c r="O30" s="47"/>
      <c r="P30" s="38"/>
      <c r="Q30" s="254"/>
      <c r="S30" s="17"/>
      <c r="T30" s="17"/>
    </row>
    <row r="31" spans="1:21" ht="15" x14ac:dyDescent="0.25">
      <c r="B31" s="334"/>
      <c r="C31" s="87"/>
      <c r="D31" s="280" t="s">
        <v>4</v>
      </c>
      <c r="E31" s="338">
        <v>18</v>
      </c>
      <c r="F31" s="275">
        <f t="shared" si="0"/>
        <v>272</v>
      </c>
      <c r="G31" s="131">
        <v>1</v>
      </c>
      <c r="H31" s="274"/>
      <c r="I31" s="104" t="s">
        <v>1</v>
      </c>
      <c r="J31" s="204">
        <f t="shared" si="1"/>
        <v>336</v>
      </c>
      <c r="K31" s="283" t="s">
        <v>244</v>
      </c>
      <c r="L31" s="46" t="s">
        <v>568</v>
      </c>
      <c r="M31" s="48" t="s">
        <v>231</v>
      </c>
      <c r="N31" s="48" t="s">
        <v>295</v>
      </c>
      <c r="O31" s="47"/>
      <c r="P31" s="38"/>
      <c r="Q31" s="254"/>
      <c r="S31" s="17"/>
      <c r="T31" s="17"/>
    </row>
    <row r="32" spans="1:21" ht="15" x14ac:dyDescent="0.25">
      <c r="B32" s="334"/>
      <c r="C32" s="87"/>
      <c r="D32" s="280" t="s">
        <v>5</v>
      </c>
      <c r="E32" s="338">
        <v>19</v>
      </c>
      <c r="F32" s="275">
        <f t="shared" si="0"/>
        <v>276</v>
      </c>
      <c r="G32" s="131">
        <v>1</v>
      </c>
      <c r="H32" s="274"/>
      <c r="I32" s="104" t="s">
        <v>1</v>
      </c>
      <c r="J32" s="204">
        <f t="shared" si="1"/>
        <v>338</v>
      </c>
      <c r="K32" s="283" t="s">
        <v>243</v>
      </c>
      <c r="L32" s="46" t="s">
        <v>568</v>
      </c>
      <c r="M32" s="48" t="s">
        <v>230</v>
      </c>
      <c r="N32" s="48" t="s">
        <v>295</v>
      </c>
      <c r="O32" s="47"/>
      <c r="P32" s="38"/>
      <c r="Q32" s="254"/>
      <c r="S32" s="17"/>
      <c r="T32" s="17"/>
    </row>
    <row r="33" spans="2:20" ht="15" x14ac:dyDescent="0.25">
      <c r="B33" s="334"/>
      <c r="C33" s="87"/>
      <c r="D33" s="280" t="s">
        <v>27</v>
      </c>
      <c r="E33" s="338">
        <v>20</v>
      </c>
      <c r="F33" s="275">
        <f t="shared" si="0"/>
        <v>280</v>
      </c>
      <c r="G33" s="131">
        <v>3</v>
      </c>
      <c r="H33" s="274"/>
      <c r="I33" s="104" t="s">
        <v>1</v>
      </c>
      <c r="J33" s="204">
        <f t="shared" si="1"/>
        <v>340</v>
      </c>
      <c r="K33" s="283" t="s">
        <v>260</v>
      </c>
      <c r="L33" s="46" t="s">
        <v>568</v>
      </c>
      <c r="M33" s="198" t="s">
        <v>166</v>
      </c>
      <c r="N33" s="143" t="s">
        <v>588</v>
      </c>
      <c r="O33" s="144" t="s">
        <v>686</v>
      </c>
      <c r="P33" s="38"/>
      <c r="Q33" s="254"/>
      <c r="S33" s="17"/>
      <c r="T33" s="17"/>
    </row>
    <row r="34" spans="2:20" ht="15" x14ac:dyDescent="0.25">
      <c r="B34" s="334"/>
      <c r="C34" s="87"/>
      <c r="D34" s="280" t="s">
        <v>17</v>
      </c>
      <c r="E34" s="338">
        <v>21</v>
      </c>
      <c r="F34" s="275">
        <f t="shared" si="0"/>
        <v>284</v>
      </c>
      <c r="G34" s="131">
        <v>1</v>
      </c>
      <c r="H34" s="274"/>
      <c r="I34" s="104" t="s">
        <v>1</v>
      </c>
      <c r="J34" s="204">
        <f t="shared" si="1"/>
        <v>342</v>
      </c>
      <c r="K34" s="283" t="s">
        <v>267</v>
      </c>
      <c r="L34" s="46" t="s">
        <v>568</v>
      </c>
      <c r="M34" s="198" t="s">
        <v>166</v>
      </c>
      <c r="N34" s="48" t="s">
        <v>200</v>
      </c>
      <c r="O34" s="47"/>
      <c r="P34" s="38"/>
      <c r="S34" s="17"/>
      <c r="T34" s="17"/>
    </row>
    <row r="35" spans="2:20" ht="15" x14ac:dyDescent="0.25">
      <c r="B35" s="334"/>
      <c r="C35" s="87"/>
      <c r="D35" s="280" t="s">
        <v>18</v>
      </c>
      <c r="E35" s="338">
        <v>22</v>
      </c>
      <c r="F35" s="275">
        <f t="shared" si="0"/>
        <v>288</v>
      </c>
      <c r="G35" s="131">
        <v>1</v>
      </c>
      <c r="H35" s="274"/>
      <c r="I35" s="104" t="s">
        <v>1</v>
      </c>
      <c r="J35" s="204">
        <f t="shared" si="1"/>
        <v>344</v>
      </c>
      <c r="K35" s="283" t="s">
        <v>261</v>
      </c>
      <c r="L35" s="46" t="s">
        <v>568</v>
      </c>
      <c r="M35" s="198" t="s">
        <v>166</v>
      </c>
      <c r="N35" s="48" t="s">
        <v>200</v>
      </c>
      <c r="O35" s="47"/>
      <c r="P35" s="38"/>
      <c r="S35" s="17"/>
      <c r="T35" s="17"/>
    </row>
    <row r="36" spans="2:20" ht="15" x14ac:dyDescent="0.25">
      <c r="B36" s="334"/>
      <c r="C36" s="87"/>
      <c r="D36" s="280" t="s">
        <v>19</v>
      </c>
      <c r="E36" s="338">
        <v>23</v>
      </c>
      <c r="F36" s="275">
        <f t="shared" si="0"/>
        <v>292</v>
      </c>
      <c r="G36" s="131">
        <v>1</v>
      </c>
      <c r="H36" s="274"/>
      <c r="I36" s="104" t="s">
        <v>1</v>
      </c>
      <c r="J36" s="204">
        <f t="shared" si="1"/>
        <v>346</v>
      </c>
      <c r="K36" s="283" t="s">
        <v>262</v>
      </c>
      <c r="L36" s="46" t="s">
        <v>568</v>
      </c>
      <c r="M36" s="198" t="s">
        <v>166</v>
      </c>
      <c r="N36" s="48" t="s">
        <v>200</v>
      </c>
      <c r="O36" s="47"/>
      <c r="P36" s="38"/>
      <c r="S36" s="17"/>
      <c r="T36" s="17"/>
    </row>
    <row r="37" spans="2:20" ht="15" x14ac:dyDescent="0.25">
      <c r="B37" s="334"/>
      <c r="C37" s="87"/>
      <c r="D37" s="280" t="s">
        <v>20</v>
      </c>
      <c r="E37" s="338">
        <v>24</v>
      </c>
      <c r="F37" s="275">
        <f t="shared" si="0"/>
        <v>296</v>
      </c>
      <c r="G37" s="131">
        <v>1</v>
      </c>
      <c r="H37" s="274"/>
      <c r="I37" s="104" t="s">
        <v>1</v>
      </c>
      <c r="J37" s="204">
        <f t="shared" si="1"/>
        <v>348</v>
      </c>
      <c r="K37" s="283" t="s">
        <v>263</v>
      </c>
      <c r="L37" s="46" t="s">
        <v>568</v>
      </c>
      <c r="M37" s="198" t="s">
        <v>166</v>
      </c>
      <c r="N37" s="48" t="s">
        <v>200</v>
      </c>
      <c r="O37" s="47"/>
      <c r="P37" s="38"/>
      <c r="S37" s="17"/>
      <c r="T37" s="17"/>
    </row>
    <row r="38" spans="2:20" ht="15" x14ac:dyDescent="0.25">
      <c r="B38" s="334"/>
      <c r="C38" s="87"/>
      <c r="D38" s="217" t="s">
        <v>21</v>
      </c>
      <c r="E38" s="338">
        <v>25</v>
      </c>
      <c r="F38" s="275">
        <f t="shared" si="0"/>
        <v>300</v>
      </c>
      <c r="G38" s="131">
        <v>1</v>
      </c>
      <c r="H38" s="274"/>
      <c r="I38" s="54" t="s">
        <v>1</v>
      </c>
      <c r="J38" s="204">
        <f t="shared" si="1"/>
        <v>350</v>
      </c>
      <c r="K38" s="283" t="s">
        <v>266</v>
      </c>
      <c r="L38" s="46" t="s">
        <v>568</v>
      </c>
      <c r="M38" s="198" t="s">
        <v>166</v>
      </c>
      <c r="N38" s="48" t="s">
        <v>200</v>
      </c>
      <c r="O38" s="47"/>
      <c r="P38" s="38"/>
      <c r="S38" s="17"/>
      <c r="T38" s="17"/>
    </row>
    <row r="39" spans="2:20" ht="15" x14ac:dyDescent="0.25">
      <c r="B39" s="334"/>
      <c r="C39" s="87"/>
      <c r="D39" s="217" t="s">
        <v>22</v>
      </c>
      <c r="E39" s="338">
        <v>26</v>
      </c>
      <c r="F39" s="275">
        <f t="shared" si="0"/>
        <v>304</v>
      </c>
      <c r="G39" s="131">
        <v>1</v>
      </c>
      <c r="H39" s="274"/>
      <c r="I39" s="54" t="s">
        <v>1</v>
      </c>
      <c r="J39" s="204">
        <f t="shared" si="1"/>
        <v>352</v>
      </c>
      <c r="K39" s="283" t="s">
        <v>264</v>
      </c>
      <c r="L39" s="46" t="s">
        <v>568</v>
      </c>
      <c r="M39" s="198" t="s">
        <v>166</v>
      </c>
      <c r="N39" s="48" t="s">
        <v>200</v>
      </c>
      <c r="O39" s="47"/>
      <c r="P39" s="38"/>
      <c r="S39" s="17"/>
      <c r="T39" s="17"/>
    </row>
    <row r="40" spans="2:20" ht="15" x14ac:dyDescent="0.25">
      <c r="B40" s="334"/>
      <c r="C40" s="87"/>
      <c r="D40" s="217" t="s">
        <v>23</v>
      </c>
      <c r="E40" s="338">
        <v>27</v>
      </c>
      <c r="F40" s="275">
        <f t="shared" si="0"/>
        <v>308</v>
      </c>
      <c r="G40" s="131">
        <v>1</v>
      </c>
      <c r="H40" s="274"/>
      <c r="I40" s="54" t="s">
        <v>1</v>
      </c>
      <c r="J40" s="204">
        <f t="shared" si="1"/>
        <v>354</v>
      </c>
      <c r="K40" s="283" t="s">
        <v>265</v>
      </c>
      <c r="L40" s="46" t="s">
        <v>568</v>
      </c>
      <c r="M40" s="198" t="s">
        <v>166</v>
      </c>
      <c r="N40" s="48" t="s">
        <v>200</v>
      </c>
      <c r="O40" s="47"/>
      <c r="P40" s="38"/>
      <c r="S40" s="17"/>
      <c r="T40" s="17"/>
    </row>
    <row r="41" spans="2:20" ht="15" x14ac:dyDescent="0.25">
      <c r="B41" s="334"/>
      <c r="C41" s="87"/>
      <c r="D41" s="217" t="s">
        <v>24</v>
      </c>
      <c r="E41" s="338">
        <v>28</v>
      </c>
      <c r="F41" s="275">
        <f t="shared" si="0"/>
        <v>312</v>
      </c>
      <c r="G41" s="131">
        <v>1</v>
      </c>
      <c r="H41" s="274"/>
      <c r="I41" s="54" t="s">
        <v>1</v>
      </c>
      <c r="J41" s="204">
        <f t="shared" si="1"/>
        <v>356</v>
      </c>
      <c r="K41" s="283" t="s">
        <v>268</v>
      </c>
      <c r="L41" s="46" t="s">
        <v>568</v>
      </c>
      <c r="M41" s="198" t="s">
        <v>166</v>
      </c>
      <c r="N41" s="48" t="s">
        <v>200</v>
      </c>
      <c r="O41" s="47"/>
      <c r="P41" s="38"/>
      <c r="S41" s="17"/>
      <c r="T41" s="17"/>
    </row>
    <row r="42" spans="2:20" ht="15" x14ac:dyDescent="0.25">
      <c r="B42" s="334"/>
      <c r="C42" s="87"/>
      <c r="D42" s="280" t="s">
        <v>2</v>
      </c>
      <c r="E42" s="338">
        <v>29</v>
      </c>
      <c r="F42" s="275">
        <f t="shared" si="0"/>
        <v>316</v>
      </c>
      <c r="G42" s="131">
        <v>1</v>
      </c>
      <c r="H42" s="274"/>
      <c r="I42" s="104" t="s">
        <v>1</v>
      </c>
      <c r="J42" s="204">
        <f t="shared" si="1"/>
        <v>358</v>
      </c>
      <c r="K42" s="283" t="s">
        <v>250</v>
      </c>
      <c r="L42" s="46" t="s">
        <v>568</v>
      </c>
      <c r="M42" s="198" t="s">
        <v>166</v>
      </c>
      <c r="N42" s="48" t="s">
        <v>200</v>
      </c>
      <c r="O42" s="47"/>
      <c r="P42" s="38"/>
      <c r="Q42" s="254"/>
      <c r="S42" s="17"/>
      <c r="T42" s="17"/>
    </row>
    <row r="43" spans="2:20" ht="15" x14ac:dyDescent="0.25">
      <c r="B43" s="334"/>
      <c r="C43" s="87"/>
      <c r="D43" s="280" t="s">
        <v>0</v>
      </c>
      <c r="E43" s="338">
        <v>30</v>
      </c>
      <c r="F43" s="275">
        <f t="shared" si="0"/>
        <v>320</v>
      </c>
      <c r="G43" s="131">
        <v>3</v>
      </c>
      <c r="H43" s="274"/>
      <c r="I43" s="104" t="s">
        <v>1</v>
      </c>
      <c r="J43" s="204">
        <f t="shared" si="1"/>
        <v>360</v>
      </c>
      <c r="K43" s="283" t="s">
        <v>241</v>
      </c>
      <c r="L43" s="46" t="s">
        <v>568</v>
      </c>
      <c r="M43" s="198" t="s">
        <v>166</v>
      </c>
      <c r="N43" s="143" t="s">
        <v>588</v>
      </c>
      <c r="O43" s="144" t="s">
        <v>686</v>
      </c>
      <c r="P43" s="38"/>
      <c r="Q43" s="254"/>
      <c r="S43" s="17"/>
      <c r="T43" s="17"/>
    </row>
    <row r="44" spans="2:20" ht="15" x14ac:dyDescent="0.25">
      <c r="B44" s="334"/>
      <c r="C44" s="87"/>
      <c r="D44" s="280" t="s">
        <v>26</v>
      </c>
      <c r="E44" s="338">
        <v>31</v>
      </c>
      <c r="F44" s="275">
        <f t="shared" si="0"/>
        <v>324</v>
      </c>
      <c r="G44" s="131">
        <v>1</v>
      </c>
      <c r="H44" s="274"/>
      <c r="I44" s="104" t="s">
        <v>1</v>
      </c>
      <c r="J44" s="204">
        <f t="shared" si="1"/>
        <v>362</v>
      </c>
      <c r="K44" s="283" t="s">
        <v>313</v>
      </c>
      <c r="L44" s="46" t="s">
        <v>568</v>
      </c>
      <c r="M44" s="198" t="s">
        <v>166</v>
      </c>
      <c r="N44" s="48" t="s">
        <v>301</v>
      </c>
      <c r="O44" s="47"/>
      <c r="P44" s="38"/>
      <c r="Q44" s="254"/>
      <c r="S44" s="17"/>
      <c r="T44" s="17"/>
    </row>
    <row r="45" spans="2:20" ht="15" x14ac:dyDescent="0.25">
      <c r="B45" s="334"/>
      <c r="C45" s="87"/>
      <c r="D45" s="280" t="s">
        <v>16</v>
      </c>
      <c r="E45" s="338">
        <v>32</v>
      </c>
      <c r="F45" s="275">
        <f t="shared" si="0"/>
        <v>328</v>
      </c>
      <c r="G45" s="131">
        <v>1</v>
      </c>
      <c r="H45" s="274"/>
      <c r="I45" s="104" t="s">
        <v>1</v>
      </c>
      <c r="J45" s="204">
        <f t="shared" si="1"/>
        <v>364</v>
      </c>
      <c r="K45" s="283" t="s">
        <v>257</v>
      </c>
      <c r="L45" s="46" t="s">
        <v>568</v>
      </c>
      <c r="M45" s="198" t="s">
        <v>166</v>
      </c>
      <c r="N45" s="48" t="s">
        <v>303</v>
      </c>
      <c r="O45" s="47"/>
      <c r="P45" s="38"/>
      <c r="Q45" s="254"/>
      <c r="S45" s="17"/>
      <c r="T45" s="17"/>
    </row>
    <row r="46" spans="2:20" ht="15" x14ac:dyDescent="0.25">
      <c r="B46" s="334"/>
      <c r="C46" s="87"/>
      <c r="D46" s="280" t="s">
        <v>25</v>
      </c>
      <c r="E46" s="338">
        <v>33</v>
      </c>
      <c r="F46" s="275">
        <f t="shared" si="0"/>
        <v>332</v>
      </c>
      <c r="G46" s="131">
        <v>1</v>
      </c>
      <c r="H46" s="274"/>
      <c r="I46" s="104" t="s">
        <v>1</v>
      </c>
      <c r="J46" s="204">
        <f t="shared" si="1"/>
        <v>366</v>
      </c>
      <c r="K46" s="283" t="s">
        <v>269</v>
      </c>
      <c r="L46" s="46" t="s">
        <v>568</v>
      </c>
      <c r="M46" s="198" t="s">
        <v>166</v>
      </c>
      <c r="N46" s="48" t="s">
        <v>300</v>
      </c>
      <c r="O46" s="47"/>
      <c r="P46" s="38"/>
      <c r="S46" s="17"/>
      <c r="T46" s="17"/>
    </row>
    <row r="47" spans="2:20" ht="15" x14ac:dyDescent="0.25">
      <c r="B47" s="334"/>
      <c r="C47" s="87"/>
      <c r="D47" s="280" t="s">
        <v>28</v>
      </c>
      <c r="E47" s="338">
        <v>34</v>
      </c>
      <c r="F47" s="275">
        <f t="shared" si="0"/>
        <v>336</v>
      </c>
      <c r="G47" s="131">
        <v>7</v>
      </c>
      <c r="H47" s="274"/>
      <c r="I47" s="104" t="s">
        <v>1</v>
      </c>
      <c r="J47" s="204">
        <f t="shared" si="1"/>
        <v>368</v>
      </c>
      <c r="K47" s="283" t="s">
        <v>1199</v>
      </c>
      <c r="L47" s="46" t="s">
        <v>568</v>
      </c>
      <c r="M47" s="198" t="s">
        <v>166</v>
      </c>
      <c r="N47" s="48" t="s">
        <v>302</v>
      </c>
      <c r="O47" s="53" t="s">
        <v>330</v>
      </c>
      <c r="P47" s="38"/>
      <c r="Q47" s="257"/>
      <c r="S47" s="17"/>
      <c r="T47" s="17"/>
    </row>
    <row r="48" spans="2:20" ht="15" x14ac:dyDescent="0.25">
      <c r="B48" s="334"/>
      <c r="C48" s="87"/>
      <c r="D48" s="280" t="s">
        <v>14</v>
      </c>
      <c r="E48" s="338">
        <v>35</v>
      </c>
      <c r="F48" s="275">
        <f t="shared" si="0"/>
        <v>340</v>
      </c>
      <c r="G48" s="131">
        <v>3</v>
      </c>
      <c r="H48" s="274"/>
      <c r="I48" s="104" t="s">
        <v>1</v>
      </c>
      <c r="J48" s="204">
        <f t="shared" si="1"/>
        <v>370</v>
      </c>
      <c r="K48" s="302" t="s">
        <v>249</v>
      </c>
      <c r="L48" s="46" t="s">
        <v>568</v>
      </c>
      <c r="M48" s="198" t="s">
        <v>166</v>
      </c>
      <c r="N48" s="143" t="s">
        <v>588</v>
      </c>
      <c r="O48" s="144" t="s">
        <v>686</v>
      </c>
      <c r="P48" s="38"/>
      <c r="Q48" s="254"/>
      <c r="S48" s="17"/>
      <c r="T48" s="17"/>
    </row>
    <row r="49" spans="2:20" ht="15" x14ac:dyDescent="0.25">
      <c r="B49" s="334"/>
      <c r="C49" s="87"/>
      <c r="D49" s="262" t="s">
        <v>1023</v>
      </c>
      <c r="E49" s="338">
        <v>36</v>
      </c>
      <c r="F49" s="275">
        <f t="shared" si="0"/>
        <v>344</v>
      </c>
      <c r="G49" s="274"/>
      <c r="H49" s="274"/>
      <c r="I49" s="104" t="s">
        <v>1</v>
      </c>
      <c r="J49" s="327">
        <f t="shared" si="1"/>
        <v>372</v>
      </c>
      <c r="K49" s="298" t="str">
        <f>CONCATENATE("Cumule des index de soutirage [",J20,"-",J26,"]+",J28,"+",J29,"+",J31,"+",J32)</f>
        <v>Cumule des index de soutirage [314-326]+330+332+336+338</v>
      </c>
      <c r="L49" s="265" t="s">
        <v>568</v>
      </c>
      <c r="M49" s="264" t="s">
        <v>779</v>
      </c>
      <c r="N49" s="264" t="s">
        <v>295</v>
      </c>
      <c r="O49" s="53"/>
      <c r="P49" s="38"/>
      <c r="Q49" s="254"/>
      <c r="S49" s="17"/>
      <c r="T49" s="17"/>
    </row>
    <row r="50" spans="2:20" ht="15" hidden="1" outlineLevel="1" x14ac:dyDescent="0.25">
      <c r="B50" s="334"/>
      <c r="C50" s="87"/>
      <c r="D50" s="79" t="s">
        <v>364</v>
      </c>
      <c r="E50" s="338">
        <v>37</v>
      </c>
      <c r="F50" s="275">
        <f t="shared" si="0"/>
        <v>348</v>
      </c>
      <c r="G50" s="274"/>
      <c r="H50" s="274"/>
      <c r="I50" s="104" t="s">
        <v>1</v>
      </c>
      <c r="J50" s="327">
        <f t="shared" si="1"/>
        <v>374</v>
      </c>
      <c r="K50" s="283"/>
      <c r="L50" s="143"/>
      <c r="M50" s="48"/>
      <c r="N50" s="46"/>
      <c r="O50" s="53"/>
      <c r="P50" s="38"/>
      <c r="Q50" s="254"/>
      <c r="S50" s="17"/>
      <c r="T50" s="17"/>
    </row>
    <row r="51" spans="2:20" ht="15" hidden="1" outlineLevel="1" x14ac:dyDescent="0.25">
      <c r="B51" s="334"/>
      <c r="C51" s="87"/>
      <c r="D51" s="79" t="s">
        <v>364</v>
      </c>
      <c r="E51" s="338">
        <v>38</v>
      </c>
      <c r="F51" s="275">
        <f t="shared" si="0"/>
        <v>352</v>
      </c>
      <c r="G51" s="274"/>
      <c r="H51" s="274"/>
      <c r="I51" s="104" t="s">
        <v>1</v>
      </c>
      <c r="J51" s="327">
        <f t="shared" si="1"/>
        <v>376</v>
      </c>
      <c r="K51" s="283"/>
      <c r="L51" s="143"/>
      <c r="M51" s="48"/>
      <c r="N51" s="46"/>
      <c r="O51" s="53"/>
      <c r="P51" s="38"/>
      <c r="Q51" s="254"/>
      <c r="S51" s="17"/>
      <c r="T51" s="17"/>
    </row>
    <row r="52" spans="2:20" ht="15" hidden="1" outlineLevel="1" x14ac:dyDescent="0.25">
      <c r="B52" s="334"/>
      <c r="C52" s="87"/>
      <c r="D52" s="79" t="s">
        <v>364</v>
      </c>
      <c r="E52" s="338">
        <v>39</v>
      </c>
      <c r="F52" s="275">
        <f t="shared" si="0"/>
        <v>356</v>
      </c>
      <c r="G52" s="274"/>
      <c r="H52" s="274"/>
      <c r="I52" s="104" t="s">
        <v>1</v>
      </c>
      <c r="J52" s="327">
        <f t="shared" si="1"/>
        <v>378</v>
      </c>
      <c r="K52" s="283"/>
      <c r="L52" s="143"/>
      <c r="M52" s="48"/>
      <c r="N52" s="46"/>
      <c r="O52" s="53"/>
      <c r="P52" s="38"/>
      <c r="Q52" s="254"/>
      <c r="S52" s="17"/>
      <c r="T52" s="17"/>
    </row>
    <row r="53" spans="2:20" ht="15" hidden="1" outlineLevel="1" x14ac:dyDescent="0.25">
      <c r="B53" s="334"/>
      <c r="C53" s="87"/>
      <c r="D53" s="79" t="s">
        <v>364</v>
      </c>
      <c r="E53" s="338">
        <v>40</v>
      </c>
      <c r="F53" s="275">
        <f t="shared" si="0"/>
        <v>360</v>
      </c>
      <c r="G53" s="274"/>
      <c r="H53" s="274"/>
      <c r="I53" s="104" t="s">
        <v>1</v>
      </c>
      <c r="J53" s="327">
        <f t="shared" si="1"/>
        <v>380</v>
      </c>
      <c r="K53" s="283"/>
      <c r="L53" s="143"/>
      <c r="M53" s="48"/>
      <c r="N53" s="46"/>
      <c r="O53" s="53"/>
      <c r="P53" s="38"/>
      <c r="Q53" s="254"/>
      <c r="S53" s="17"/>
      <c r="T53" s="17"/>
    </row>
    <row r="54" spans="2:20" ht="15" hidden="1" outlineLevel="1" x14ac:dyDescent="0.25">
      <c r="B54" s="334"/>
      <c r="C54" s="87"/>
      <c r="D54" s="79" t="s">
        <v>364</v>
      </c>
      <c r="E54" s="338">
        <v>41</v>
      </c>
      <c r="F54" s="275">
        <f t="shared" si="0"/>
        <v>364</v>
      </c>
      <c r="G54" s="274"/>
      <c r="H54" s="274"/>
      <c r="I54" s="104" t="s">
        <v>1</v>
      </c>
      <c r="J54" s="327">
        <f t="shared" si="1"/>
        <v>382</v>
      </c>
      <c r="K54" s="283"/>
      <c r="L54" s="143"/>
      <c r="M54" s="48"/>
      <c r="N54" s="46"/>
      <c r="O54" s="53"/>
      <c r="P54" s="38"/>
      <c r="Q54" s="254"/>
      <c r="S54" s="17"/>
      <c r="T54" s="17"/>
    </row>
    <row r="55" spans="2:20" ht="15" hidden="1" outlineLevel="1" x14ac:dyDescent="0.25">
      <c r="B55" s="334"/>
      <c r="C55" s="87"/>
      <c r="D55" s="79" t="s">
        <v>364</v>
      </c>
      <c r="E55" s="338">
        <v>42</v>
      </c>
      <c r="F55" s="275">
        <f t="shared" si="0"/>
        <v>368</v>
      </c>
      <c r="G55" s="274"/>
      <c r="H55" s="274"/>
      <c r="I55" s="104" t="s">
        <v>1</v>
      </c>
      <c r="J55" s="327">
        <f t="shared" si="1"/>
        <v>384</v>
      </c>
      <c r="K55" s="283"/>
      <c r="L55" s="143"/>
      <c r="M55" s="48"/>
      <c r="N55" s="46"/>
      <c r="O55" s="53"/>
      <c r="P55" s="38"/>
      <c r="Q55" s="254"/>
      <c r="S55" s="17"/>
      <c r="T55" s="17"/>
    </row>
    <row r="56" spans="2:20" ht="15" hidden="1" outlineLevel="1" x14ac:dyDescent="0.25">
      <c r="B56" s="334"/>
      <c r="C56" s="87"/>
      <c r="D56" s="79" t="s">
        <v>364</v>
      </c>
      <c r="E56" s="338">
        <v>43</v>
      </c>
      <c r="F56" s="275">
        <f t="shared" si="0"/>
        <v>372</v>
      </c>
      <c r="G56" s="274"/>
      <c r="H56" s="274"/>
      <c r="I56" s="104" t="s">
        <v>1</v>
      </c>
      <c r="J56" s="327">
        <f t="shared" si="1"/>
        <v>386</v>
      </c>
      <c r="K56" s="283"/>
      <c r="L56" s="143"/>
      <c r="M56" s="48"/>
      <c r="N56" s="46"/>
      <c r="O56" s="53"/>
      <c r="P56" s="38"/>
      <c r="Q56" s="254"/>
      <c r="S56" s="17"/>
      <c r="T56" s="17"/>
    </row>
    <row r="57" spans="2:20" ht="15" collapsed="1" x14ac:dyDescent="0.25">
      <c r="B57" s="334"/>
      <c r="C57" s="87"/>
      <c r="D57" s="280" t="s">
        <v>792</v>
      </c>
      <c r="E57" s="338">
        <v>44</v>
      </c>
      <c r="F57" s="275">
        <v>376</v>
      </c>
      <c r="G57" s="131">
        <v>1</v>
      </c>
      <c r="H57" s="274"/>
      <c r="I57" s="281" t="s">
        <v>793</v>
      </c>
      <c r="J57" s="327">
        <f t="shared" si="1"/>
        <v>388</v>
      </c>
      <c r="K57" s="283" t="s">
        <v>859</v>
      </c>
      <c r="L57" s="268"/>
      <c r="M57" s="268"/>
      <c r="N57" s="267" t="s">
        <v>300</v>
      </c>
      <c r="O57" s="53"/>
      <c r="P57" s="38"/>
      <c r="Q57" s="254"/>
      <c r="S57" s="17"/>
      <c r="T57" s="17"/>
    </row>
    <row r="58" spans="2:20" ht="15" x14ac:dyDescent="0.25">
      <c r="B58" s="334"/>
      <c r="C58" s="87"/>
      <c r="D58" s="280" t="s">
        <v>794</v>
      </c>
      <c r="E58" s="338">
        <v>45</v>
      </c>
      <c r="F58" s="275">
        <v>380</v>
      </c>
      <c r="G58" s="131">
        <v>1</v>
      </c>
      <c r="H58" s="274"/>
      <c r="I58" s="281" t="s">
        <v>793</v>
      </c>
      <c r="J58" s="327">
        <f t="shared" si="1"/>
        <v>390</v>
      </c>
      <c r="K58" s="283" t="s">
        <v>860</v>
      </c>
      <c r="L58" s="268"/>
      <c r="M58" s="268"/>
      <c r="N58" s="267" t="s">
        <v>300</v>
      </c>
      <c r="O58" s="53"/>
      <c r="P58" s="38"/>
      <c r="Q58" s="254"/>
      <c r="S58" s="17"/>
      <c r="T58" s="17"/>
    </row>
    <row r="59" spans="2:20" ht="15" x14ac:dyDescent="0.25">
      <c r="B59" s="334"/>
      <c r="C59" s="87"/>
      <c r="D59" s="280" t="s">
        <v>875</v>
      </c>
      <c r="E59" s="338">
        <v>46</v>
      </c>
      <c r="F59" s="275">
        <v>384</v>
      </c>
      <c r="G59" s="131">
        <v>1</v>
      </c>
      <c r="H59" s="274"/>
      <c r="I59" s="281" t="s">
        <v>793</v>
      </c>
      <c r="J59" s="327">
        <f t="shared" si="1"/>
        <v>392</v>
      </c>
      <c r="K59" s="283" t="s">
        <v>795</v>
      </c>
      <c r="L59" s="268" t="s">
        <v>566</v>
      </c>
      <c r="M59" s="270" t="s">
        <v>166</v>
      </c>
      <c r="N59" s="268" t="s">
        <v>295</v>
      </c>
      <c r="O59" s="53"/>
      <c r="P59" s="38"/>
      <c r="Q59" s="254"/>
      <c r="S59" s="17"/>
      <c r="T59" s="17"/>
    </row>
    <row r="60" spans="2:20" ht="15" x14ac:dyDescent="0.25">
      <c r="B60" s="334"/>
      <c r="C60" s="87"/>
      <c r="D60" s="280" t="s">
        <v>796</v>
      </c>
      <c r="E60" s="338">
        <v>47</v>
      </c>
      <c r="F60" s="275">
        <v>388</v>
      </c>
      <c r="G60" s="131">
        <v>1</v>
      </c>
      <c r="H60" s="274"/>
      <c r="I60" s="281" t="s">
        <v>793</v>
      </c>
      <c r="J60" s="327">
        <f t="shared" si="1"/>
        <v>394</v>
      </c>
      <c r="K60" s="283" t="s">
        <v>797</v>
      </c>
      <c r="L60" s="268" t="s">
        <v>566</v>
      </c>
      <c r="M60" s="270" t="s">
        <v>166</v>
      </c>
      <c r="N60" s="268" t="s">
        <v>295</v>
      </c>
      <c r="O60" s="53"/>
      <c r="P60" s="38"/>
      <c r="Q60" s="254"/>
      <c r="S60" s="17"/>
      <c r="T60" s="17"/>
    </row>
    <row r="61" spans="2:20" ht="15" x14ac:dyDescent="0.25">
      <c r="B61" s="334"/>
      <c r="C61" s="87"/>
      <c r="D61" s="280" t="s">
        <v>798</v>
      </c>
      <c r="E61" s="338">
        <v>48</v>
      </c>
      <c r="F61" s="275">
        <v>392</v>
      </c>
      <c r="G61" s="131">
        <v>1</v>
      </c>
      <c r="H61" s="274"/>
      <c r="I61" s="281" t="s">
        <v>793</v>
      </c>
      <c r="J61" s="327">
        <f t="shared" si="1"/>
        <v>396</v>
      </c>
      <c r="K61" s="283" t="s">
        <v>799</v>
      </c>
      <c r="L61" s="268" t="s">
        <v>566</v>
      </c>
      <c r="M61" s="270" t="s">
        <v>166</v>
      </c>
      <c r="N61" s="268" t="s">
        <v>295</v>
      </c>
      <c r="O61" s="53"/>
      <c r="P61" s="38"/>
      <c r="Q61" s="254"/>
      <c r="S61" s="17"/>
      <c r="T61" s="17"/>
    </row>
    <row r="62" spans="2:20" ht="15" x14ac:dyDescent="0.25">
      <c r="B62" s="334"/>
      <c r="C62" s="87"/>
      <c r="D62" s="280" t="s">
        <v>800</v>
      </c>
      <c r="E62" s="338">
        <v>49</v>
      </c>
      <c r="F62" s="275">
        <v>396</v>
      </c>
      <c r="G62" s="131">
        <v>1</v>
      </c>
      <c r="H62" s="274"/>
      <c r="I62" s="281" t="s">
        <v>793</v>
      </c>
      <c r="J62" s="327">
        <f t="shared" si="1"/>
        <v>398</v>
      </c>
      <c r="K62" s="283" t="s">
        <v>801</v>
      </c>
      <c r="L62" s="268" t="s">
        <v>566</v>
      </c>
      <c r="M62" s="270" t="s">
        <v>166</v>
      </c>
      <c r="N62" s="268" t="s">
        <v>295</v>
      </c>
      <c r="O62" s="53"/>
      <c r="P62" s="38"/>
      <c r="Q62" s="254"/>
      <c r="S62" s="17"/>
      <c r="T62" s="17"/>
    </row>
    <row r="63" spans="2:20" ht="15" x14ac:dyDescent="0.25">
      <c r="B63" s="334"/>
      <c r="C63" s="87"/>
      <c r="D63" s="280" t="s">
        <v>802</v>
      </c>
      <c r="E63" s="338">
        <v>50</v>
      </c>
      <c r="F63" s="275">
        <v>400</v>
      </c>
      <c r="G63" s="131">
        <v>1</v>
      </c>
      <c r="H63" s="274"/>
      <c r="I63" s="281" t="s">
        <v>793</v>
      </c>
      <c r="J63" s="327">
        <f t="shared" si="1"/>
        <v>400</v>
      </c>
      <c r="K63" s="283" t="s">
        <v>803</v>
      </c>
      <c r="L63" s="268" t="s">
        <v>566</v>
      </c>
      <c r="M63" s="270" t="s">
        <v>166</v>
      </c>
      <c r="N63" s="268" t="s">
        <v>295</v>
      </c>
      <c r="O63" s="53"/>
      <c r="P63" s="38"/>
      <c r="Q63" s="254"/>
      <c r="S63" s="17"/>
      <c r="T63" s="17"/>
    </row>
    <row r="64" spans="2:20" ht="15" x14ac:dyDescent="0.25">
      <c r="B64" s="334"/>
      <c r="C64" s="87"/>
      <c r="D64" s="280" t="s">
        <v>804</v>
      </c>
      <c r="E64" s="338">
        <v>51</v>
      </c>
      <c r="F64" s="275">
        <v>404</v>
      </c>
      <c r="G64" s="131">
        <v>1</v>
      </c>
      <c r="H64" s="274"/>
      <c r="I64" s="281" t="s">
        <v>793</v>
      </c>
      <c r="J64" s="327">
        <f t="shared" si="1"/>
        <v>402</v>
      </c>
      <c r="K64" s="283" t="s">
        <v>805</v>
      </c>
      <c r="L64" s="268" t="s">
        <v>566</v>
      </c>
      <c r="M64" s="270" t="s">
        <v>166</v>
      </c>
      <c r="N64" s="268" t="s">
        <v>295</v>
      </c>
      <c r="O64" s="53"/>
      <c r="P64" s="38"/>
      <c r="Q64" s="254"/>
      <c r="S64" s="17"/>
      <c r="T64" s="17"/>
    </row>
    <row r="65" spans="2:20" ht="15" x14ac:dyDescent="0.25">
      <c r="B65" s="334"/>
      <c r="C65" s="87"/>
      <c r="D65" s="280" t="s">
        <v>806</v>
      </c>
      <c r="E65" s="338">
        <v>52</v>
      </c>
      <c r="F65" s="275">
        <v>408</v>
      </c>
      <c r="G65" s="131">
        <v>1</v>
      </c>
      <c r="H65" s="274"/>
      <c r="I65" s="281" t="s">
        <v>793</v>
      </c>
      <c r="J65" s="327">
        <f t="shared" si="1"/>
        <v>404</v>
      </c>
      <c r="K65" s="283" t="s">
        <v>807</v>
      </c>
      <c r="L65" s="268" t="s">
        <v>566</v>
      </c>
      <c r="M65" s="270" t="s">
        <v>166</v>
      </c>
      <c r="N65" s="268" t="s">
        <v>295</v>
      </c>
      <c r="O65" s="53"/>
      <c r="P65" s="38"/>
      <c r="Q65" s="254"/>
      <c r="S65" s="17"/>
      <c r="T65" s="17"/>
    </row>
    <row r="66" spans="2:20" ht="15" x14ac:dyDescent="0.25">
      <c r="B66" s="334"/>
      <c r="C66" s="87"/>
      <c r="D66" s="280" t="s">
        <v>808</v>
      </c>
      <c r="E66" s="338">
        <v>53</v>
      </c>
      <c r="F66" s="275">
        <v>412</v>
      </c>
      <c r="G66" s="131">
        <v>1</v>
      </c>
      <c r="H66" s="274"/>
      <c r="I66" s="281" t="s">
        <v>793</v>
      </c>
      <c r="J66" s="327">
        <f t="shared" si="1"/>
        <v>406</v>
      </c>
      <c r="K66" s="283" t="s">
        <v>809</v>
      </c>
      <c r="L66" s="268" t="s">
        <v>566</v>
      </c>
      <c r="M66" s="270" t="s">
        <v>166</v>
      </c>
      <c r="N66" s="268" t="s">
        <v>295</v>
      </c>
      <c r="O66" s="53"/>
      <c r="P66" s="38"/>
      <c r="Q66" s="254"/>
      <c r="S66" s="17"/>
      <c r="T66" s="17"/>
    </row>
    <row r="67" spans="2:20" ht="15" x14ac:dyDescent="0.25">
      <c r="B67" s="334"/>
      <c r="C67" s="87"/>
      <c r="D67" s="280" t="s">
        <v>810</v>
      </c>
      <c r="E67" s="338">
        <v>54</v>
      </c>
      <c r="F67" s="275">
        <v>416</v>
      </c>
      <c r="G67" s="131">
        <v>1</v>
      </c>
      <c r="H67" s="274"/>
      <c r="I67" s="281" t="s">
        <v>793</v>
      </c>
      <c r="J67" s="327">
        <f t="shared" si="1"/>
        <v>408</v>
      </c>
      <c r="K67" s="283" t="s">
        <v>811</v>
      </c>
      <c r="L67" s="268" t="s">
        <v>566</v>
      </c>
      <c r="M67" s="270" t="s">
        <v>166</v>
      </c>
      <c r="N67" s="268" t="s">
        <v>295</v>
      </c>
      <c r="O67" s="53"/>
      <c r="P67" s="38"/>
      <c r="Q67" s="254"/>
      <c r="S67" s="17"/>
      <c r="T67" s="17"/>
    </row>
    <row r="68" spans="2:20" ht="15" x14ac:dyDescent="0.25">
      <c r="B68" s="334"/>
      <c r="C68" s="87"/>
      <c r="D68" s="280" t="s">
        <v>812</v>
      </c>
      <c r="E68" s="338">
        <v>55</v>
      </c>
      <c r="F68" s="275">
        <v>420</v>
      </c>
      <c r="G68" s="131">
        <v>1</v>
      </c>
      <c r="H68" s="274"/>
      <c r="I68" s="281" t="s">
        <v>793</v>
      </c>
      <c r="J68" s="327">
        <f t="shared" si="1"/>
        <v>410</v>
      </c>
      <c r="K68" s="283" t="s">
        <v>813</v>
      </c>
      <c r="L68" s="268" t="s">
        <v>566</v>
      </c>
      <c r="M68" s="270" t="s">
        <v>166</v>
      </c>
      <c r="N68" s="268" t="s">
        <v>295</v>
      </c>
      <c r="O68" s="53"/>
      <c r="P68" s="38"/>
      <c r="Q68" s="254"/>
      <c r="S68" s="17"/>
      <c r="T68" s="17"/>
    </row>
    <row r="69" spans="2:20" ht="15" x14ac:dyDescent="0.25">
      <c r="B69" s="334"/>
      <c r="C69" s="87"/>
      <c r="D69" s="280" t="s">
        <v>814</v>
      </c>
      <c r="E69" s="338">
        <v>56</v>
      </c>
      <c r="F69" s="275">
        <v>424</v>
      </c>
      <c r="G69" s="131">
        <v>1</v>
      </c>
      <c r="H69" s="274"/>
      <c r="I69" s="281" t="s">
        <v>793</v>
      </c>
      <c r="J69" s="327">
        <f t="shared" si="1"/>
        <v>412</v>
      </c>
      <c r="K69" s="283" t="s">
        <v>815</v>
      </c>
      <c r="L69" s="268" t="s">
        <v>566</v>
      </c>
      <c r="M69" s="270" t="s">
        <v>166</v>
      </c>
      <c r="N69" s="268" t="s">
        <v>295</v>
      </c>
      <c r="O69" s="53"/>
      <c r="P69" s="38"/>
      <c r="Q69" s="254"/>
      <c r="S69" s="17"/>
      <c r="T69" s="17"/>
    </row>
    <row r="70" spans="2:20" ht="15" x14ac:dyDescent="0.25">
      <c r="B70" s="334"/>
      <c r="C70" s="87"/>
      <c r="D70" s="280" t="s">
        <v>816</v>
      </c>
      <c r="E70" s="338">
        <v>57</v>
      </c>
      <c r="F70" s="275">
        <v>428</v>
      </c>
      <c r="G70" s="131">
        <v>1</v>
      </c>
      <c r="H70" s="274"/>
      <c r="I70" s="281" t="s">
        <v>793</v>
      </c>
      <c r="J70" s="327">
        <f t="shared" si="1"/>
        <v>414</v>
      </c>
      <c r="K70" s="283" t="s">
        <v>817</v>
      </c>
      <c r="L70" s="268" t="s">
        <v>566</v>
      </c>
      <c r="M70" s="270" t="s">
        <v>166</v>
      </c>
      <c r="N70" s="268" t="s">
        <v>295</v>
      </c>
      <c r="O70" s="53"/>
      <c r="P70" s="38"/>
      <c r="Q70" s="254"/>
      <c r="S70" s="17"/>
      <c r="T70" s="17"/>
    </row>
    <row r="71" spans="2:20" ht="15" x14ac:dyDescent="0.25">
      <c r="B71" s="334"/>
      <c r="C71" s="87"/>
      <c r="D71" s="280" t="s">
        <v>818</v>
      </c>
      <c r="E71" s="338">
        <v>58</v>
      </c>
      <c r="F71" s="275">
        <v>432</v>
      </c>
      <c r="G71" s="131">
        <v>1</v>
      </c>
      <c r="H71" s="274"/>
      <c r="I71" s="281" t="s">
        <v>793</v>
      </c>
      <c r="J71" s="327">
        <f t="shared" si="1"/>
        <v>416</v>
      </c>
      <c r="K71" s="283" t="s">
        <v>819</v>
      </c>
      <c r="L71" s="268" t="s">
        <v>566</v>
      </c>
      <c r="M71" s="270" t="s">
        <v>166</v>
      </c>
      <c r="N71" s="268" t="s">
        <v>295</v>
      </c>
      <c r="O71" s="53"/>
      <c r="P71" s="38"/>
      <c r="Q71" s="254"/>
      <c r="S71" s="17"/>
      <c r="T71" s="17"/>
    </row>
    <row r="72" spans="2:20" ht="15" x14ac:dyDescent="0.25">
      <c r="B72" s="334"/>
      <c r="C72" s="87"/>
      <c r="D72" s="280" t="s">
        <v>820</v>
      </c>
      <c r="E72" s="338">
        <v>59</v>
      </c>
      <c r="F72" s="275">
        <v>436</v>
      </c>
      <c r="G72" s="131">
        <v>1</v>
      </c>
      <c r="H72" s="274"/>
      <c r="I72" s="281" t="s">
        <v>793</v>
      </c>
      <c r="J72" s="327">
        <f t="shared" si="1"/>
        <v>418</v>
      </c>
      <c r="K72" s="283" t="s">
        <v>821</v>
      </c>
      <c r="L72" s="268" t="s">
        <v>566</v>
      </c>
      <c r="M72" s="270" t="s">
        <v>166</v>
      </c>
      <c r="N72" s="268" t="s">
        <v>295</v>
      </c>
      <c r="O72" s="53"/>
      <c r="P72" s="38"/>
      <c r="Q72" s="254"/>
      <c r="S72" s="17"/>
      <c r="T72" s="17"/>
    </row>
    <row r="73" spans="2:20" ht="15" x14ac:dyDescent="0.25">
      <c r="B73" s="334"/>
      <c r="C73" s="87"/>
      <c r="D73" s="280" t="s">
        <v>822</v>
      </c>
      <c r="E73" s="338">
        <v>60</v>
      </c>
      <c r="F73" s="275">
        <v>440</v>
      </c>
      <c r="G73" s="131">
        <v>1</v>
      </c>
      <c r="H73" s="274"/>
      <c r="I73" s="281" t="s">
        <v>793</v>
      </c>
      <c r="J73" s="327">
        <f t="shared" si="1"/>
        <v>420</v>
      </c>
      <c r="K73" s="283" t="s">
        <v>823</v>
      </c>
      <c r="L73" s="268" t="s">
        <v>566</v>
      </c>
      <c r="M73" s="270" t="s">
        <v>166</v>
      </c>
      <c r="N73" s="268" t="s">
        <v>295</v>
      </c>
      <c r="O73" s="53"/>
      <c r="P73" s="38"/>
      <c r="Q73" s="254"/>
      <c r="S73" s="17"/>
      <c r="T73" s="17"/>
    </row>
    <row r="74" spans="2:20" ht="15" x14ac:dyDescent="0.25">
      <c r="B74" s="334"/>
      <c r="C74" s="87"/>
      <c r="D74" s="280" t="s">
        <v>824</v>
      </c>
      <c r="E74" s="338">
        <v>61</v>
      </c>
      <c r="F74" s="275">
        <v>444</v>
      </c>
      <c r="G74" s="131">
        <v>1</v>
      </c>
      <c r="H74" s="274"/>
      <c r="I74" s="281" t="s">
        <v>793</v>
      </c>
      <c r="J74" s="327">
        <f t="shared" si="1"/>
        <v>422</v>
      </c>
      <c r="K74" s="283" t="s">
        <v>825</v>
      </c>
      <c r="L74" s="268" t="s">
        <v>567</v>
      </c>
      <c r="M74" s="270" t="s">
        <v>166</v>
      </c>
      <c r="N74" s="268" t="s">
        <v>295</v>
      </c>
      <c r="O74" s="53"/>
      <c r="P74" s="38"/>
      <c r="Q74" s="254"/>
      <c r="S74" s="17"/>
      <c r="T74" s="17"/>
    </row>
    <row r="75" spans="2:20" ht="15" x14ac:dyDescent="0.25">
      <c r="B75" s="334"/>
      <c r="C75" s="87"/>
      <c r="D75" s="280" t="s">
        <v>826</v>
      </c>
      <c r="E75" s="338">
        <v>62</v>
      </c>
      <c r="F75" s="275">
        <v>448</v>
      </c>
      <c r="G75" s="131">
        <v>1</v>
      </c>
      <c r="H75" s="274"/>
      <c r="I75" s="281" t="s">
        <v>793</v>
      </c>
      <c r="J75" s="327">
        <f t="shared" si="1"/>
        <v>424</v>
      </c>
      <c r="K75" s="283" t="s">
        <v>827</v>
      </c>
      <c r="L75" s="268" t="s">
        <v>567</v>
      </c>
      <c r="M75" s="270" t="s">
        <v>166</v>
      </c>
      <c r="N75" s="269" t="s">
        <v>294</v>
      </c>
      <c r="O75" s="53"/>
      <c r="P75" s="38"/>
      <c r="Q75" s="254"/>
      <c r="S75" s="17"/>
      <c r="T75" s="17"/>
    </row>
    <row r="76" spans="2:20" ht="15" x14ac:dyDescent="0.25">
      <c r="B76" s="334"/>
      <c r="C76" s="87"/>
      <c r="D76" s="280" t="s">
        <v>828</v>
      </c>
      <c r="E76" s="338">
        <v>63</v>
      </c>
      <c r="F76" s="275">
        <v>452</v>
      </c>
      <c r="G76" s="131">
        <v>1</v>
      </c>
      <c r="H76" s="274"/>
      <c r="I76" s="281" t="s">
        <v>793</v>
      </c>
      <c r="J76" s="327">
        <f t="shared" si="1"/>
        <v>426</v>
      </c>
      <c r="K76" s="283" t="s">
        <v>829</v>
      </c>
      <c r="L76" s="268" t="s">
        <v>567</v>
      </c>
      <c r="M76" s="270" t="s">
        <v>166</v>
      </c>
      <c r="N76" s="269" t="s">
        <v>294</v>
      </c>
      <c r="O76" s="53"/>
      <c r="P76" s="38"/>
      <c r="Q76" s="254"/>
      <c r="S76" s="17"/>
      <c r="T76" s="17"/>
    </row>
    <row r="77" spans="2:20" ht="15" x14ac:dyDescent="0.25">
      <c r="B77" s="334"/>
      <c r="C77" s="87"/>
      <c r="D77" s="280" t="s">
        <v>830</v>
      </c>
      <c r="E77" s="338">
        <v>64</v>
      </c>
      <c r="F77" s="275">
        <v>456</v>
      </c>
      <c r="G77" s="131">
        <v>1</v>
      </c>
      <c r="H77" s="274"/>
      <c r="I77" s="281" t="s">
        <v>793</v>
      </c>
      <c r="J77" s="327">
        <f t="shared" si="1"/>
        <v>428</v>
      </c>
      <c r="K77" s="283" t="s">
        <v>831</v>
      </c>
      <c r="L77" s="268" t="s">
        <v>567</v>
      </c>
      <c r="M77" s="270" t="s">
        <v>166</v>
      </c>
      <c r="N77" s="269" t="s">
        <v>294</v>
      </c>
      <c r="O77" s="53"/>
      <c r="P77" s="38"/>
      <c r="Q77" s="254"/>
      <c r="S77" s="17"/>
      <c r="T77" s="17"/>
    </row>
    <row r="78" spans="2:20" ht="15" x14ac:dyDescent="0.25">
      <c r="B78" s="334"/>
      <c r="C78" s="87"/>
      <c r="D78" s="280" t="s">
        <v>832</v>
      </c>
      <c r="E78" s="338">
        <v>65</v>
      </c>
      <c r="F78" s="275">
        <v>460</v>
      </c>
      <c r="G78" s="131">
        <v>1</v>
      </c>
      <c r="H78" s="274"/>
      <c r="I78" s="281" t="s">
        <v>793</v>
      </c>
      <c r="J78" s="327">
        <f t="shared" ref="J78:J94" si="2">300+2*O$11*(D$11-1)+2*E78</f>
        <v>430</v>
      </c>
      <c r="K78" s="283" t="s">
        <v>833</v>
      </c>
      <c r="L78" s="268" t="s">
        <v>567</v>
      </c>
      <c r="M78" s="270" t="s">
        <v>166</v>
      </c>
      <c r="N78" s="269" t="s">
        <v>294</v>
      </c>
      <c r="O78" s="53"/>
      <c r="P78" s="38"/>
      <c r="Q78" s="254"/>
      <c r="S78" s="17"/>
      <c r="T78" s="17"/>
    </row>
    <row r="79" spans="2:20" ht="15" x14ac:dyDescent="0.25">
      <c r="B79" s="334"/>
      <c r="C79" s="87"/>
      <c r="D79" s="280" t="s">
        <v>834</v>
      </c>
      <c r="E79" s="338">
        <v>66</v>
      </c>
      <c r="F79" s="275">
        <v>464</v>
      </c>
      <c r="G79" s="131">
        <v>1</v>
      </c>
      <c r="H79" s="274"/>
      <c r="I79" s="281" t="s">
        <v>793</v>
      </c>
      <c r="J79" s="327">
        <f t="shared" si="2"/>
        <v>432</v>
      </c>
      <c r="K79" s="283" t="s">
        <v>835</v>
      </c>
      <c r="L79" s="268"/>
      <c r="M79" s="270" t="s">
        <v>166</v>
      </c>
      <c r="N79" s="267" t="s">
        <v>200</v>
      </c>
      <c r="O79" s="53"/>
      <c r="P79" s="38"/>
      <c r="Q79" s="254"/>
      <c r="S79" s="17"/>
      <c r="T79" s="17"/>
    </row>
    <row r="80" spans="2:20" ht="15" x14ac:dyDescent="0.25">
      <c r="B80" s="334"/>
      <c r="C80" s="87"/>
      <c r="D80" s="280" t="s">
        <v>836</v>
      </c>
      <c r="E80" s="338">
        <v>67</v>
      </c>
      <c r="F80" s="275">
        <v>468</v>
      </c>
      <c r="G80" s="131">
        <v>1</v>
      </c>
      <c r="H80" s="274"/>
      <c r="I80" s="281" t="s">
        <v>793</v>
      </c>
      <c r="J80" s="327">
        <f t="shared" si="2"/>
        <v>434</v>
      </c>
      <c r="K80" s="283" t="s">
        <v>837</v>
      </c>
      <c r="L80" s="268"/>
      <c r="M80" s="268"/>
      <c r="N80" s="267"/>
      <c r="O80" s="53"/>
      <c r="P80" s="38"/>
      <c r="Q80" s="254"/>
      <c r="S80" s="17"/>
      <c r="T80" s="17"/>
    </row>
    <row r="81" spans="2:20" ht="15" x14ac:dyDescent="0.25">
      <c r="B81" s="334"/>
      <c r="C81" s="87"/>
      <c r="D81" s="280" t="s">
        <v>838</v>
      </c>
      <c r="E81" s="338">
        <v>68</v>
      </c>
      <c r="F81" s="275">
        <v>472</v>
      </c>
      <c r="G81" s="131">
        <v>1</v>
      </c>
      <c r="H81" s="274"/>
      <c r="I81" s="281" t="s">
        <v>793</v>
      </c>
      <c r="J81" s="327">
        <f t="shared" si="2"/>
        <v>436</v>
      </c>
      <c r="K81" s="283" t="s">
        <v>839</v>
      </c>
      <c r="L81" s="268"/>
      <c r="M81" s="268"/>
      <c r="N81" s="267"/>
      <c r="O81" s="53"/>
      <c r="P81" s="38"/>
      <c r="Q81" s="254"/>
      <c r="S81" s="17"/>
      <c r="T81" s="17"/>
    </row>
    <row r="82" spans="2:20" ht="15" x14ac:dyDescent="0.25">
      <c r="B82" s="334"/>
      <c r="C82" s="87"/>
      <c r="D82" s="280" t="s">
        <v>840</v>
      </c>
      <c r="E82" s="338">
        <v>69</v>
      </c>
      <c r="F82" s="275">
        <v>476</v>
      </c>
      <c r="G82" s="131">
        <v>1</v>
      </c>
      <c r="H82" s="274"/>
      <c r="I82" s="281" t="s">
        <v>793</v>
      </c>
      <c r="J82" s="327">
        <f t="shared" si="2"/>
        <v>438</v>
      </c>
      <c r="K82" s="283" t="s">
        <v>841</v>
      </c>
      <c r="L82" s="267" t="s">
        <v>568</v>
      </c>
      <c r="M82" s="270" t="s">
        <v>166</v>
      </c>
      <c r="N82" s="269" t="s">
        <v>842</v>
      </c>
      <c r="O82" s="53"/>
      <c r="P82" s="38"/>
      <c r="Q82" s="254"/>
      <c r="S82" s="17"/>
      <c r="T82" s="17"/>
    </row>
    <row r="83" spans="2:20" ht="15" x14ac:dyDescent="0.25">
      <c r="B83" s="334"/>
      <c r="C83" s="87"/>
      <c r="D83" s="280" t="s">
        <v>843</v>
      </c>
      <c r="E83" s="338">
        <v>70</v>
      </c>
      <c r="F83" s="275">
        <v>480</v>
      </c>
      <c r="G83" s="131">
        <v>1</v>
      </c>
      <c r="H83" s="274"/>
      <c r="I83" s="281" t="s">
        <v>793</v>
      </c>
      <c r="J83" s="327">
        <f t="shared" si="2"/>
        <v>440</v>
      </c>
      <c r="K83" s="283" t="s">
        <v>844</v>
      </c>
      <c r="L83" s="267" t="s">
        <v>568</v>
      </c>
      <c r="M83" s="270" t="s">
        <v>166</v>
      </c>
      <c r="N83" s="269" t="s">
        <v>842</v>
      </c>
      <c r="O83" s="53"/>
      <c r="P83" s="38"/>
      <c r="Q83" s="254"/>
      <c r="S83" s="17"/>
      <c r="T83" s="17"/>
    </row>
    <row r="84" spans="2:20" ht="15" x14ac:dyDescent="0.25">
      <c r="B84" s="334"/>
      <c r="C84" s="87"/>
      <c r="D84" s="280" t="s">
        <v>845</v>
      </c>
      <c r="E84" s="338">
        <v>71</v>
      </c>
      <c r="F84" s="275">
        <v>484</v>
      </c>
      <c r="G84" s="131">
        <v>1</v>
      </c>
      <c r="H84" s="274"/>
      <c r="I84" s="281" t="s">
        <v>793</v>
      </c>
      <c r="J84" s="327">
        <f t="shared" si="2"/>
        <v>442</v>
      </c>
      <c r="K84" s="283" t="s">
        <v>862</v>
      </c>
      <c r="L84" s="272" t="s">
        <v>566</v>
      </c>
      <c r="M84" s="272"/>
      <c r="N84" s="271" t="s">
        <v>301</v>
      </c>
      <c r="O84" s="53"/>
      <c r="P84" s="38"/>
      <c r="Q84" s="254"/>
      <c r="S84" s="17"/>
      <c r="T84" s="17"/>
    </row>
    <row r="85" spans="2:20" ht="15" x14ac:dyDescent="0.25">
      <c r="B85" s="334"/>
      <c r="C85" s="87"/>
      <c r="D85" s="280" t="s">
        <v>846</v>
      </c>
      <c r="E85" s="338">
        <v>72</v>
      </c>
      <c r="F85" s="275">
        <v>488</v>
      </c>
      <c r="G85" s="131">
        <v>1</v>
      </c>
      <c r="H85" s="274"/>
      <c r="I85" s="281" t="s">
        <v>793</v>
      </c>
      <c r="J85" s="327">
        <f t="shared" si="2"/>
        <v>444</v>
      </c>
      <c r="K85" s="283" t="s">
        <v>863</v>
      </c>
      <c r="L85" s="272" t="s">
        <v>566</v>
      </c>
      <c r="M85" s="272"/>
      <c r="N85" s="271" t="s">
        <v>301</v>
      </c>
      <c r="O85" s="53"/>
      <c r="P85" s="38"/>
      <c r="Q85" s="254"/>
      <c r="S85" s="17"/>
      <c r="T85" s="17"/>
    </row>
    <row r="86" spans="2:20" ht="15" x14ac:dyDescent="0.25">
      <c r="B86" s="334"/>
      <c r="C86" s="87"/>
      <c r="D86" s="280" t="s">
        <v>847</v>
      </c>
      <c r="E86" s="338">
        <v>73</v>
      </c>
      <c r="F86" s="275">
        <v>492</v>
      </c>
      <c r="G86" s="131">
        <v>1</v>
      </c>
      <c r="H86" s="274"/>
      <c r="I86" s="281" t="s">
        <v>793</v>
      </c>
      <c r="J86" s="327">
        <f t="shared" si="2"/>
        <v>446</v>
      </c>
      <c r="K86" s="283" t="s">
        <v>864</v>
      </c>
      <c r="L86" s="272" t="s">
        <v>566</v>
      </c>
      <c r="M86" s="272"/>
      <c r="N86" s="271" t="s">
        <v>301</v>
      </c>
      <c r="O86" s="53"/>
      <c r="P86" s="38"/>
      <c r="Q86" s="254"/>
      <c r="S86" s="17"/>
      <c r="T86" s="17"/>
    </row>
    <row r="87" spans="2:20" ht="15" x14ac:dyDescent="0.25">
      <c r="B87" s="334"/>
      <c r="C87" s="87"/>
      <c r="D87" s="280" t="s">
        <v>848</v>
      </c>
      <c r="E87" s="338">
        <v>74</v>
      </c>
      <c r="F87" s="275">
        <v>496</v>
      </c>
      <c r="G87" s="131">
        <v>1</v>
      </c>
      <c r="H87" s="274"/>
      <c r="I87" s="281" t="s">
        <v>793</v>
      </c>
      <c r="J87" s="327">
        <f t="shared" si="2"/>
        <v>448</v>
      </c>
      <c r="K87" s="283" t="s">
        <v>865</v>
      </c>
      <c r="L87" s="272" t="s">
        <v>566</v>
      </c>
      <c r="M87" s="272"/>
      <c r="N87" s="271" t="s">
        <v>301</v>
      </c>
      <c r="O87" s="53"/>
      <c r="P87" s="38"/>
      <c r="Q87" s="254"/>
      <c r="S87" s="17"/>
      <c r="T87" s="17"/>
    </row>
    <row r="88" spans="2:20" ht="15" x14ac:dyDescent="0.25">
      <c r="B88" s="334"/>
      <c r="C88" s="87"/>
      <c r="D88" s="280" t="s">
        <v>849</v>
      </c>
      <c r="E88" s="338">
        <v>75</v>
      </c>
      <c r="F88" s="275">
        <v>500</v>
      </c>
      <c r="G88" s="131">
        <v>1</v>
      </c>
      <c r="H88" s="274"/>
      <c r="I88" s="281" t="s">
        <v>793</v>
      </c>
      <c r="J88" s="327">
        <f t="shared" si="2"/>
        <v>450</v>
      </c>
      <c r="K88" s="283" t="s">
        <v>867</v>
      </c>
      <c r="L88" s="272" t="s">
        <v>567</v>
      </c>
      <c r="M88" s="272"/>
      <c r="N88" s="271" t="s">
        <v>301</v>
      </c>
      <c r="O88" s="53"/>
      <c r="P88" s="38"/>
      <c r="Q88" s="254"/>
      <c r="S88" s="17"/>
      <c r="T88" s="17"/>
    </row>
    <row r="89" spans="2:20" ht="15" x14ac:dyDescent="0.25">
      <c r="B89" s="334"/>
      <c r="C89" s="87"/>
      <c r="D89" s="280" t="s">
        <v>850</v>
      </c>
      <c r="E89" s="338">
        <v>76</v>
      </c>
      <c r="F89" s="275">
        <v>504</v>
      </c>
      <c r="G89" s="131">
        <v>1</v>
      </c>
      <c r="H89" s="274"/>
      <c r="I89" s="281" t="s">
        <v>793</v>
      </c>
      <c r="J89" s="327">
        <f t="shared" si="2"/>
        <v>452</v>
      </c>
      <c r="K89" s="283" t="s">
        <v>866</v>
      </c>
      <c r="L89" s="272" t="s">
        <v>566</v>
      </c>
      <c r="M89" s="272"/>
      <c r="N89" s="271" t="s">
        <v>301</v>
      </c>
      <c r="O89" s="53"/>
      <c r="P89" s="38"/>
      <c r="Q89" s="254"/>
      <c r="S89" s="17"/>
      <c r="T89" s="17"/>
    </row>
    <row r="90" spans="2:20" ht="15" x14ac:dyDescent="0.25">
      <c r="B90" s="334"/>
      <c r="C90" s="87"/>
      <c r="D90" s="280" t="s">
        <v>851</v>
      </c>
      <c r="E90" s="338">
        <v>77</v>
      </c>
      <c r="F90" s="275">
        <v>508</v>
      </c>
      <c r="G90" s="131">
        <v>1</v>
      </c>
      <c r="H90" s="274"/>
      <c r="I90" s="281" t="s">
        <v>793</v>
      </c>
      <c r="J90" s="327">
        <f t="shared" si="2"/>
        <v>454</v>
      </c>
      <c r="K90" s="283" t="s">
        <v>868</v>
      </c>
      <c r="L90" s="272" t="s">
        <v>566</v>
      </c>
      <c r="M90" s="272"/>
      <c r="N90" s="271" t="s">
        <v>301</v>
      </c>
      <c r="O90" s="53"/>
      <c r="P90" s="38"/>
      <c r="Q90" s="254"/>
      <c r="S90" s="17"/>
      <c r="T90" s="17"/>
    </row>
    <row r="91" spans="2:20" ht="15" x14ac:dyDescent="0.25">
      <c r="B91" s="334"/>
      <c r="C91" s="87"/>
      <c r="D91" s="280" t="s">
        <v>852</v>
      </c>
      <c r="E91" s="338">
        <v>78</v>
      </c>
      <c r="F91" s="275">
        <v>512</v>
      </c>
      <c r="G91" s="131">
        <v>1</v>
      </c>
      <c r="H91" s="274"/>
      <c r="I91" s="281" t="s">
        <v>793</v>
      </c>
      <c r="J91" s="327">
        <f t="shared" si="2"/>
        <v>456</v>
      </c>
      <c r="K91" s="283" t="s">
        <v>869</v>
      </c>
      <c r="L91" s="272" t="s">
        <v>566</v>
      </c>
      <c r="M91" s="272"/>
      <c r="N91" s="271" t="s">
        <v>301</v>
      </c>
      <c r="O91" s="53"/>
      <c r="P91" s="38"/>
      <c r="Q91" s="254"/>
      <c r="S91" s="17"/>
      <c r="T91" s="17"/>
    </row>
    <row r="92" spans="2:20" ht="15" x14ac:dyDescent="0.25">
      <c r="B92" s="334"/>
      <c r="C92" s="87"/>
      <c r="D92" s="280" t="s">
        <v>853</v>
      </c>
      <c r="E92" s="338">
        <v>79</v>
      </c>
      <c r="F92" s="275">
        <v>516</v>
      </c>
      <c r="G92" s="131">
        <v>1</v>
      </c>
      <c r="H92" s="274"/>
      <c r="I92" s="281" t="s">
        <v>793</v>
      </c>
      <c r="J92" s="327">
        <f t="shared" si="2"/>
        <v>458</v>
      </c>
      <c r="K92" s="283" t="s">
        <v>870</v>
      </c>
      <c r="L92" s="272" t="s">
        <v>566</v>
      </c>
      <c r="M92" s="272"/>
      <c r="N92" s="271" t="s">
        <v>301</v>
      </c>
      <c r="O92" s="53"/>
      <c r="P92" s="38"/>
      <c r="Q92" s="254"/>
      <c r="S92" s="17"/>
      <c r="T92" s="17"/>
    </row>
    <row r="93" spans="2:20" ht="15" x14ac:dyDescent="0.25">
      <c r="B93" s="334"/>
      <c r="C93" s="87"/>
      <c r="D93" s="280" t="s">
        <v>877</v>
      </c>
      <c r="E93" s="338">
        <v>80</v>
      </c>
      <c r="F93" s="275">
        <v>520</v>
      </c>
      <c r="G93" s="131">
        <v>1</v>
      </c>
      <c r="H93" s="274"/>
      <c r="I93" s="281" t="s">
        <v>793</v>
      </c>
      <c r="J93" s="327">
        <f t="shared" si="2"/>
        <v>460</v>
      </c>
      <c r="K93" s="283" t="s">
        <v>932</v>
      </c>
      <c r="L93" s="272"/>
      <c r="M93" s="272"/>
      <c r="N93" s="271"/>
      <c r="O93" s="53"/>
      <c r="P93" s="38"/>
      <c r="Q93" s="254"/>
      <c r="S93" s="17"/>
      <c r="T93" s="17"/>
    </row>
    <row r="94" spans="2:20" ht="15" x14ac:dyDescent="0.25">
      <c r="B94" s="334"/>
      <c r="C94" s="87"/>
      <c r="D94" s="280" t="s">
        <v>854</v>
      </c>
      <c r="E94" s="338">
        <v>81</v>
      </c>
      <c r="F94" s="275">
        <v>524</v>
      </c>
      <c r="G94" s="131">
        <v>1</v>
      </c>
      <c r="H94" s="274"/>
      <c r="I94" s="281" t="s">
        <v>793</v>
      </c>
      <c r="J94" s="327">
        <f t="shared" si="2"/>
        <v>462</v>
      </c>
      <c r="K94" s="283" t="s">
        <v>861</v>
      </c>
      <c r="L94" s="272"/>
      <c r="M94" s="272"/>
      <c r="N94" s="271" t="s">
        <v>301</v>
      </c>
      <c r="O94" s="53"/>
      <c r="P94" s="38"/>
      <c r="Q94" s="254"/>
      <c r="S94" s="17"/>
      <c r="T94" s="17"/>
    </row>
    <row r="95" spans="2:20" ht="15" x14ac:dyDescent="0.25">
      <c r="B95" s="334"/>
      <c r="C95" s="87"/>
      <c r="D95" s="280" t="s">
        <v>382</v>
      </c>
      <c r="E95" s="338">
        <v>82</v>
      </c>
      <c r="F95" s="275">
        <f t="shared" ref="F95:F141" si="3">4*(O$11*(D$11-1)+E95)+F$12</f>
        <v>528</v>
      </c>
      <c r="G95" s="131">
        <v>1</v>
      </c>
      <c r="H95" s="274"/>
      <c r="I95" s="273" t="s">
        <v>855</v>
      </c>
      <c r="J95" s="328">
        <f t="shared" ref="J95:J140" si="4">300+2*O$11*(D$11-1)+2*E95</f>
        <v>464</v>
      </c>
      <c r="K95" s="283" t="s">
        <v>1036</v>
      </c>
      <c r="L95" s="271" t="s">
        <v>568</v>
      </c>
      <c r="M95" s="48"/>
      <c r="N95" s="46" t="s">
        <v>291</v>
      </c>
      <c r="O95" s="53"/>
      <c r="P95" s="38"/>
      <c r="Q95" s="254"/>
      <c r="S95" s="17"/>
      <c r="T95" s="17"/>
    </row>
    <row r="96" spans="2:20" ht="15" x14ac:dyDescent="0.25">
      <c r="B96" s="334"/>
      <c r="C96" s="87"/>
      <c r="D96" s="280" t="s">
        <v>383</v>
      </c>
      <c r="E96" s="338">
        <v>83</v>
      </c>
      <c r="F96" s="275">
        <f t="shared" si="3"/>
        <v>532</v>
      </c>
      <c r="G96" s="131">
        <v>1</v>
      </c>
      <c r="H96" s="274"/>
      <c r="I96" s="273" t="s">
        <v>855</v>
      </c>
      <c r="J96" s="328">
        <f t="shared" si="4"/>
        <v>466</v>
      </c>
      <c r="K96" s="283" t="s">
        <v>561</v>
      </c>
      <c r="L96" s="271" t="s">
        <v>568</v>
      </c>
      <c r="M96" s="48"/>
      <c r="N96" s="46" t="s">
        <v>291</v>
      </c>
      <c r="O96" s="53"/>
      <c r="P96" s="38"/>
      <c r="Q96" s="254"/>
      <c r="S96" s="17"/>
      <c r="T96" s="17"/>
    </row>
    <row r="97" spans="2:20" ht="15" x14ac:dyDescent="0.25">
      <c r="B97" s="334"/>
      <c r="C97" s="87"/>
      <c r="D97" s="280" t="s">
        <v>384</v>
      </c>
      <c r="E97" s="338">
        <v>84</v>
      </c>
      <c r="F97" s="275">
        <f t="shared" si="3"/>
        <v>536</v>
      </c>
      <c r="G97" s="131">
        <v>1</v>
      </c>
      <c r="H97" s="274"/>
      <c r="I97" s="273" t="s">
        <v>855</v>
      </c>
      <c r="J97" s="328">
        <f t="shared" si="4"/>
        <v>468</v>
      </c>
      <c r="K97" s="283" t="s">
        <v>562</v>
      </c>
      <c r="L97" s="271" t="s">
        <v>568</v>
      </c>
      <c r="M97" s="48"/>
      <c r="N97" s="46" t="s">
        <v>291</v>
      </c>
      <c r="O97" s="53"/>
      <c r="P97" s="38"/>
      <c r="Q97" s="254"/>
      <c r="S97" s="17"/>
      <c r="T97" s="17"/>
    </row>
    <row r="98" spans="2:20" ht="15" x14ac:dyDescent="0.25">
      <c r="B98" s="334"/>
      <c r="C98" s="87"/>
      <c r="D98" s="280" t="s">
        <v>856</v>
      </c>
      <c r="E98" s="338">
        <v>85</v>
      </c>
      <c r="F98" s="275">
        <v>540</v>
      </c>
      <c r="G98" s="131">
        <v>1</v>
      </c>
      <c r="H98" s="274"/>
      <c r="I98" s="281" t="s">
        <v>793</v>
      </c>
      <c r="J98" s="328">
        <f t="shared" si="4"/>
        <v>470</v>
      </c>
      <c r="K98" s="283" t="s">
        <v>873</v>
      </c>
      <c r="L98" s="271" t="s">
        <v>568</v>
      </c>
      <c r="M98" s="48"/>
      <c r="N98" s="46" t="s">
        <v>291</v>
      </c>
      <c r="O98" s="53"/>
      <c r="P98" s="38"/>
      <c r="Q98" s="254"/>
      <c r="S98" s="17"/>
      <c r="T98" s="17"/>
    </row>
    <row r="99" spans="2:20" ht="15" x14ac:dyDescent="0.25">
      <c r="B99" s="334"/>
      <c r="C99" s="87"/>
      <c r="D99" s="280" t="s">
        <v>857</v>
      </c>
      <c r="E99" s="338">
        <v>86</v>
      </c>
      <c r="F99" s="275">
        <v>544</v>
      </c>
      <c r="G99" s="131">
        <v>1</v>
      </c>
      <c r="H99" s="274"/>
      <c r="I99" s="281" t="s">
        <v>793</v>
      </c>
      <c r="J99" s="328">
        <f t="shared" si="4"/>
        <v>472</v>
      </c>
      <c r="K99" s="283" t="s">
        <v>871</v>
      </c>
      <c r="L99" s="271" t="s">
        <v>568</v>
      </c>
      <c r="M99" s="48"/>
      <c r="N99" s="46" t="s">
        <v>291</v>
      </c>
      <c r="O99" s="53"/>
      <c r="P99" s="38"/>
      <c r="Q99" s="254"/>
      <c r="S99" s="17"/>
      <c r="T99" s="17"/>
    </row>
    <row r="100" spans="2:20" ht="15" x14ac:dyDescent="0.25">
      <c r="B100" s="334"/>
      <c r="C100" s="87"/>
      <c r="D100" s="280" t="s">
        <v>858</v>
      </c>
      <c r="E100" s="338">
        <v>87</v>
      </c>
      <c r="F100" s="275">
        <v>548</v>
      </c>
      <c r="G100" s="131">
        <v>1</v>
      </c>
      <c r="H100" s="274"/>
      <c r="I100" s="281" t="s">
        <v>793</v>
      </c>
      <c r="J100" s="328">
        <f t="shared" si="4"/>
        <v>474</v>
      </c>
      <c r="K100" s="283" t="s">
        <v>872</v>
      </c>
      <c r="L100" s="271" t="s">
        <v>568</v>
      </c>
      <c r="M100" s="48"/>
      <c r="N100" s="46" t="s">
        <v>291</v>
      </c>
      <c r="O100" s="53"/>
      <c r="P100" s="38"/>
      <c r="Q100" s="254"/>
      <c r="S100" s="17"/>
      <c r="T100" s="17"/>
    </row>
    <row r="101" spans="2:20" ht="15" x14ac:dyDescent="0.25">
      <c r="B101" s="334"/>
      <c r="C101" s="87"/>
      <c r="D101" s="280" t="s">
        <v>878</v>
      </c>
      <c r="E101" s="338">
        <v>88</v>
      </c>
      <c r="F101" s="275">
        <f t="shared" si="3"/>
        <v>552</v>
      </c>
      <c r="G101" s="131">
        <v>1</v>
      </c>
      <c r="H101" s="274"/>
      <c r="I101" s="281" t="s">
        <v>793</v>
      </c>
      <c r="J101" s="328">
        <f t="shared" si="4"/>
        <v>476</v>
      </c>
      <c r="K101" s="283"/>
      <c r="L101" s="143"/>
      <c r="M101" s="48"/>
      <c r="N101" s="46"/>
      <c r="O101" s="53"/>
      <c r="P101" s="38"/>
      <c r="Q101" s="254"/>
      <c r="S101" s="17"/>
      <c r="T101" s="17"/>
    </row>
    <row r="102" spans="2:20" ht="15" x14ac:dyDescent="0.25">
      <c r="B102" s="334"/>
      <c r="C102" s="87"/>
      <c r="D102" s="280" t="s">
        <v>876</v>
      </c>
      <c r="E102" s="338">
        <v>89</v>
      </c>
      <c r="F102" s="275">
        <f t="shared" si="3"/>
        <v>556</v>
      </c>
      <c r="G102" s="131">
        <v>8</v>
      </c>
      <c r="H102" s="274"/>
      <c r="I102" s="281" t="s">
        <v>793</v>
      </c>
      <c r="J102" s="328">
        <f t="shared" si="4"/>
        <v>478</v>
      </c>
      <c r="K102" s="299"/>
      <c r="L102" s="271" t="s">
        <v>568</v>
      </c>
      <c r="M102" s="48"/>
      <c r="N102" s="46"/>
      <c r="O102" s="53"/>
      <c r="P102" s="38"/>
      <c r="Q102" s="254"/>
      <c r="S102" s="17"/>
      <c r="T102" s="17"/>
    </row>
    <row r="103" spans="2:20" ht="15" x14ac:dyDescent="0.25">
      <c r="B103" s="334"/>
      <c r="C103" s="87"/>
      <c r="D103" s="375" t="s">
        <v>876</v>
      </c>
      <c r="E103" s="338">
        <v>90</v>
      </c>
      <c r="F103" s="275">
        <f t="shared" si="3"/>
        <v>560</v>
      </c>
      <c r="G103" s="131">
        <v>8</v>
      </c>
      <c r="H103" s="274"/>
      <c r="I103" s="281" t="s">
        <v>793</v>
      </c>
      <c r="J103" s="328">
        <f t="shared" si="4"/>
        <v>480</v>
      </c>
      <c r="K103" s="301" t="s">
        <v>1198</v>
      </c>
      <c r="L103" s="271" t="s">
        <v>568</v>
      </c>
      <c r="M103" s="48"/>
      <c r="N103" s="46"/>
      <c r="O103" s="53"/>
      <c r="P103" s="38"/>
      <c r="Q103" s="254"/>
      <c r="S103" s="17"/>
      <c r="T103" s="17"/>
    </row>
    <row r="104" spans="2:20" ht="15" x14ac:dyDescent="0.25">
      <c r="B104" s="334"/>
      <c r="C104" s="87"/>
      <c r="D104" s="375" t="s">
        <v>876</v>
      </c>
      <c r="E104" s="338">
        <v>91</v>
      </c>
      <c r="F104" s="275">
        <f t="shared" si="3"/>
        <v>564</v>
      </c>
      <c r="G104" s="131">
        <v>8</v>
      </c>
      <c r="H104" s="274"/>
      <c r="I104" s="281" t="s">
        <v>793</v>
      </c>
      <c r="J104" s="328">
        <f t="shared" si="4"/>
        <v>482</v>
      </c>
      <c r="K104" s="300"/>
      <c r="L104" s="271" t="s">
        <v>568</v>
      </c>
      <c r="M104" s="48"/>
      <c r="N104" s="46"/>
      <c r="O104" s="53"/>
      <c r="P104" s="38"/>
      <c r="Q104" s="254"/>
      <c r="S104" s="17"/>
      <c r="T104" s="17"/>
    </row>
    <row r="105" spans="2:20" ht="15" hidden="1" outlineLevel="1" x14ac:dyDescent="0.25">
      <c r="B105" s="334"/>
      <c r="C105" s="87"/>
      <c r="D105" s="79" t="s">
        <v>364</v>
      </c>
      <c r="E105" s="338">
        <v>92</v>
      </c>
      <c r="F105" s="275">
        <f t="shared" si="3"/>
        <v>568</v>
      </c>
      <c r="G105" s="274"/>
      <c r="H105" s="274"/>
      <c r="I105" s="281" t="s">
        <v>793</v>
      </c>
      <c r="J105" s="328">
        <f t="shared" si="4"/>
        <v>484</v>
      </c>
      <c r="K105" s="283"/>
      <c r="L105" s="143"/>
      <c r="M105" s="48"/>
      <c r="N105" s="46"/>
      <c r="O105" s="53"/>
      <c r="P105" s="38"/>
      <c r="Q105" s="254"/>
      <c r="S105" s="17"/>
      <c r="T105" s="17"/>
    </row>
    <row r="106" spans="2:20" ht="15" hidden="1" outlineLevel="1" x14ac:dyDescent="0.25">
      <c r="B106" s="334"/>
      <c r="C106" s="87"/>
      <c r="D106" s="79" t="s">
        <v>364</v>
      </c>
      <c r="E106" s="338">
        <v>93</v>
      </c>
      <c r="F106" s="275">
        <f t="shared" si="3"/>
        <v>572</v>
      </c>
      <c r="G106" s="274"/>
      <c r="H106" s="274"/>
      <c r="I106" s="281" t="s">
        <v>793</v>
      </c>
      <c r="J106" s="328">
        <f t="shared" si="4"/>
        <v>486</v>
      </c>
      <c r="K106" s="283"/>
      <c r="L106" s="143"/>
      <c r="M106" s="48"/>
      <c r="N106" s="46"/>
      <c r="O106" s="53"/>
      <c r="P106" s="38"/>
      <c r="Q106" s="254"/>
      <c r="S106" s="17"/>
      <c r="T106" s="17"/>
    </row>
    <row r="107" spans="2:20" ht="15" hidden="1" outlineLevel="1" x14ac:dyDescent="0.25">
      <c r="B107" s="334"/>
      <c r="C107" s="87"/>
      <c r="D107" s="79" t="s">
        <v>364</v>
      </c>
      <c r="E107" s="338">
        <v>94</v>
      </c>
      <c r="F107" s="275">
        <f t="shared" si="3"/>
        <v>576</v>
      </c>
      <c r="G107" s="274"/>
      <c r="H107" s="274"/>
      <c r="I107" s="281" t="s">
        <v>793</v>
      </c>
      <c r="J107" s="328">
        <f t="shared" si="4"/>
        <v>488</v>
      </c>
      <c r="K107" s="283"/>
      <c r="L107" s="143"/>
      <c r="M107" s="48"/>
      <c r="N107" s="46"/>
      <c r="O107" s="53"/>
      <c r="P107" s="38"/>
      <c r="Q107" s="254"/>
      <c r="S107" s="17"/>
      <c r="T107" s="17"/>
    </row>
    <row r="108" spans="2:20" ht="15" hidden="1" outlineLevel="1" x14ac:dyDescent="0.25">
      <c r="B108" s="334"/>
      <c r="C108" s="87"/>
      <c r="D108" s="79" t="s">
        <v>364</v>
      </c>
      <c r="E108" s="338">
        <v>95</v>
      </c>
      <c r="F108" s="275">
        <f t="shared" si="3"/>
        <v>580</v>
      </c>
      <c r="G108" s="274"/>
      <c r="H108" s="274"/>
      <c r="I108" s="281" t="s">
        <v>793</v>
      </c>
      <c r="J108" s="328">
        <f t="shared" si="4"/>
        <v>490</v>
      </c>
      <c r="K108" s="283"/>
      <c r="L108" s="143"/>
      <c r="M108" s="48"/>
      <c r="N108" s="46"/>
      <c r="O108" s="53"/>
      <c r="P108" s="38"/>
      <c r="Q108" s="254"/>
      <c r="S108" s="17"/>
      <c r="T108" s="17"/>
    </row>
    <row r="109" spans="2:20" ht="15" hidden="1" outlineLevel="1" x14ac:dyDescent="0.25">
      <c r="B109" s="334"/>
      <c r="C109" s="87"/>
      <c r="D109" s="79" t="s">
        <v>364</v>
      </c>
      <c r="E109" s="338">
        <v>96</v>
      </c>
      <c r="F109" s="275">
        <f t="shared" si="3"/>
        <v>584</v>
      </c>
      <c r="G109" s="274"/>
      <c r="H109" s="274"/>
      <c r="I109" s="281" t="s">
        <v>793</v>
      </c>
      <c r="J109" s="328">
        <f t="shared" si="4"/>
        <v>492</v>
      </c>
      <c r="K109" s="283"/>
      <c r="L109" s="143"/>
      <c r="M109" s="48"/>
      <c r="N109" s="46"/>
      <c r="O109" s="53"/>
      <c r="P109" s="38"/>
      <c r="Q109" s="254"/>
      <c r="S109" s="17"/>
      <c r="T109" s="17"/>
    </row>
    <row r="110" spans="2:20" ht="15" hidden="1" outlineLevel="1" x14ac:dyDescent="0.25">
      <c r="B110" s="334"/>
      <c r="C110" s="87"/>
      <c r="D110" s="79" t="s">
        <v>364</v>
      </c>
      <c r="E110" s="338">
        <v>97</v>
      </c>
      <c r="F110" s="275">
        <f t="shared" si="3"/>
        <v>588</v>
      </c>
      <c r="G110" s="274"/>
      <c r="H110" s="274"/>
      <c r="I110" s="281" t="s">
        <v>793</v>
      </c>
      <c r="J110" s="328">
        <f t="shared" si="4"/>
        <v>494</v>
      </c>
      <c r="K110" s="283"/>
      <c r="L110" s="143"/>
      <c r="M110" s="48"/>
      <c r="N110" s="46"/>
      <c r="O110" s="53"/>
      <c r="P110" s="38"/>
      <c r="Q110" s="254"/>
      <c r="S110" s="17"/>
      <c r="T110" s="17"/>
    </row>
    <row r="111" spans="2:20" ht="15" hidden="1" outlineLevel="1" x14ac:dyDescent="0.25">
      <c r="B111" s="334"/>
      <c r="C111" s="87"/>
      <c r="D111" s="79" t="s">
        <v>364</v>
      </c>
      <c r="E111" s="338">
        <v>98</v>
      </c>
      <c r="F111" s="275">
        <f t="shared" si="3"/>
        <v>592</v>
      </c>
      <c r="G111" s="274"/>
      <c r="H111" s="274"/>
      <c r="I111" s="281" t="s">
        <v>793</v>
      </c>
      <c r="J111" s="328">
        <f t="shared" si="4"/>
        <v>496</v>
      </c>
      <c r="K111" s="283"/>
      <c r="L111" s="143"/>
      <c r="M111" s="48"/>
      <c r="N111" s="46"/>
      <c r="O111" s="53"/>
      <c r="P111" s="38"/>
      <c r="Q111" s="254"/>
      <c r="S111" s="17"/>
      <c r="T111" s="17"/>
    </row>
    <row r="112" spans="2:20" ht="15" hidden="1" outlineLevel="1" x14ac:dyDescent="0.25">
      <c r="B112" s="334"/>
      <c r="C112" s="87"/>
      <c r="D112" s="79" t="s">
        <v>364</v>
      </c>
      <c r="E112" s="338">
        <v>99</v>
      </c>
      <c r="F112" s="275">
        <f t="shared" si="3"/>
        <v>596</v>
      </c>
      <c r="G112" s="274"/>
      <c r="H112" s="274"/>
      <c r="I112" s="281" t="s">
        <v>793</v>
      </c>
      <c r="J112" s="328">
        <f t="shared" si="4"/>
        <v>498</v>
      </c>
      <c r="K112" s="283"/>
      <c r="L112" s="143"/>
      <c r="M112" s="48"/>
      <c r="N112" s="46"/>
      <c r="O112" s="53"/>
      <c r="P112" s="38"/>
      <c r="Q112" s="254"/>
      <c r="S112" s="17"/>
      <c r="T112" s="17"/>
    </row>
    <row r="113" spans="2:20" ht="15" hidden="1" outlineLevel="1" x14ac:dyDescent="0.25">
      <c r="B113" s="334"/>
      <c r="C113" s="87"/>
      <c r="D113" s="79" t="s">
        <v>364</v>
      </c>
      <c r="E113" s="338">
        <v>100</v>
      </c>
      <c r="F113" s="275">
        <f t="shared" si="3"/>
        <v>600</v>
      </c>
      <c r="G113" s="274"/>
      <c r="H113" s="274"/>
      <c r="I113" s="281" t="s">
        <v>793</v>
      </c>
      <c r="J113" s="328">
        <f t="shared" si="4"/>
        <v>500</v>
      </c>
      <c r="K113" s="283"/>
      <c r="L113" s="143"/>
      <c r="M113" s="48"/>
      <c r="N113" s="46"/>
      <c r="O113" s="53"/>
      <c r="P113" s="38"/>
      <c r="Q113" s="254"/>
      <c r="S113" s="17"/>
      <c r="T113" s="17"/>
    </row>
    <row r="114" spans="2:20" ht="15" hidden="1" outlineLevel="1" x14ac:dyDescent="0.25">
      <c r="B114" s="334"/>
      <c r="C114" s="87"/>
      <c r="D114" s="79" t="s">
        <v>364</v>
      </c>
      <c r="E114" s="338">
        <v>101</v>
      </c>
      <c r="F114" s="275">
        <f t="shared" si="3"/>
        <v>604</v>
      </c>
      <c r="G114" s="274"/>
      <c r="H114" s="274"/>
      <c r="I114" s="281" t="s">
        <v>793</v>
      </c>
      <c r="J114" s="328">
        <f t="shared" si="4"/>
        <v>502</v>
      </c>
      <c r="K114" s="283"/>
      <c r="L114" s="143"/>
      <c r="M114" s="48"/>
      <c r="N114" s="46"/>
      <c r="O114" s="53"/>
      <c r="P114" s="38"/>
      <c r="Q114" s="254"/>
      <c r="S114" s="17"/>
      <c r="T114" s="17"/>
    </row>
    <row r="115" spans="2:20" ht="15" hidden="1" outlineLevel="1" x14ac:dyDescent="0.25">
      <c r="B115" s="334"/>
      <c r="C115" s="87"/>
      <c r="D115" s="79" t="s">
        <v>364</v>
      </c>
      <c r="E115" s="338">
        <v>102</v>
      </c>
      <c r="F115" s="275">
        <f t="shared" si="3"/>
        <v>608</v>
      </c>
      <c r="G115" s="274"/>
      <c r="H115" s="274"/>
      <c r="I115" s="281" t="s">
        <v>793</v>
      </c>
      <c r="J115" s="328">
        <f t="shared" si="4"/>
        <v>504</v>
      </c>
      <c r="K115" s="283"/>
      <c r="L115" s="143"/>
      <c r="M115" s="48"/>
      <c r="N115" s="46"/>
      <c r="O115" s="53"/>
      <c r="P115" s="38"/>
      <c r="Q115" s="254"/>
      <c r="S115" s="17"/>
      <c r="T115" s="17"/>
    </row>
    <row r="116" spans="2:20" ht="15" hidden="1" outlineLevel="1" x14ac:dyDescent="0.25">
      <c r="B116" s="334"/>
      <c r="C116" s="87"/>
      <c r="D116" s="79" t="s">
        <v>364</v>
      </c>
      <c r="E116" s="338">
        <v>103</v>
      </c>
      <c r="F116" s="275">
        <f t="shared" si="3"/>
        <v>612</v>
      </c>
      <c r="G116" s="274"/>
      <c r="H116" s="274"/>
      <c r="I116" s="281" t="s">
        <v>793</v>
      </c>
      <c r="J116" s="328">
        <f t="shared" si="4"/>
        <v>506</v>
      </c>
      <c r="K116" s="283"/>
      <c r="L116" s="143"/>
      <c r="M116" s="48"/>
      <c r="N116" s="46"/>
      <c r="O116" s="53"/>
      <c r="P116" s="38"/>
      <c r="Q116" s="254"/>
      <c r="S116" s="17"/>
      <c r="T116" s="17"/>
    </row>
    <row r="117" spans="2:20" ht="15" hidden="1" outlineLevel="1" x14ac:dyDescent="0.25">
      <c r="B117" s="334"/>
      <c r="C117" s="87"/>
      <c r="D117" s="79" t="s">
        <v>364</v>
      </c>
      <c r="E117" s="338">
        <v>104</v>
      </c>
      <c r="F117" s="275">
        <f t="shared" si="3"/>
        <v>616</v>
      </c>
      <c r="G117" s="274"/>
      <c r="H117" s="274"/>
      <c r="I117" s="281" t="s">
        <v>793</v>
      </c>
      <c r="J117" s="328">
        <f t="shared" si="4"/>
        <v>508</v>
      </c>
      <c r="K117" s="283"/>
      <c r="L117" s="143"/>
      <c r="M117" s="48"/>
      <c r="N117" s="46"/>
      <c r="O117" s="53"/>
      <c r="P117" s="38"/>
      <c r="Q117" s="254"/>
      <c r="S117" s="17"/>
      <c r="T117" s="17"/>
    </row>
    <row r="118" spans="2:20" ht="15" hidden="1" outlineLevel="1" x14ac:dyDescent="0.25">
      <c r="B118" s="334"/>
      <c r="C118" s="87"/>
      <c r="D118" s="79" t="s">
        <v>364</v>
      </c>
      <c r="E118" s="338">
        <v>105</v>
      </c>
      <c r="F118" s="275">
        <f t="shared" si="3"/>
        <v>620</v>
      </c>
      <c r="G118" s="274"/>
      <c r="H118" s="274"/>
      <c r="I118" s="281" t="s">
        <v>793</v>
      </c>
      <c r="J118" s="328">
        <f t="shared" si="4"/>
        <v>510</v>
      </c>
      <c r="K118" s="283"/>
      <c r="L118" s="143"/>
      <c r="M118" s="48"/>
      <c r="N118" s="46"/>
      <c r="O118" s="53"/>
      <c r="P118" s="38"/>
      <c r="Q118" s="254"/>
      <c r="S118" s="17"/>
      <c r="T118" s="17"/>
    </row>
    <row r="119" spans="2:20" ht="15" hidden="1" outlineLevel="1" x14ac:dyDescent="0.25">
      <c r="B119" s="334"/>
      <c r="C119" s="87"/>
      <c r="D119" s="79" t="s">
        <v>364</v>
      </c>
      <c r="E119" s="338">
        <v>106</v>
      </c>
      <c r="F119" s="275">
        <f t="shared" si="3"/>
        <v>624</v>
      </c>
      <c r="G119" s="274"/>
      <c r="H119" s="274"/>
      <c r="I119" s="281" t="s">
        <v>793</v>
      </c>
      <c r="J119" s="328">
        <f t="shared" si="4"/>
        <v>512</v>
      </c>
      <c r="K119" s="283"/>
      <c r="L119" s="143"/>
      <c r="M119" s="48"/>
      <c r="N119" s="46"/>
      <c r="O119" s="53"/>
      <c r="P119" s="38"/>
      <c r="Q119" s="254"/>
      <c r="S119" s="17"/>
      <c r="T119" s="17"/>
    </row>
    <row r="120" spans="2:20" ht="15" hidden="1" outlineLevel="1" x14ac:dyDescent="0.25">
      <c r="B120" s="334"/>
      <c r="C120" s="87"/>
      <c r="D120" s="79" t="s">
        <v>364</v>
      </c>
      <c r="E120" s="338">
        <v>107</v>
      </c>
      <c r="F120" s="275">
        <f t="shared" si="3"/>
        <v>628</v>
      </c>
      <c r="G120" s="274"/>
      <c r="H120" s="274"/>
      <c r="I120" s="281" t="s">
        <v>793</v>
      </c>
      <c r="J120" s="328">
        <f t="shared" si="4"/>
        <v>514</v>
      </c>
      <c r="K120" s="283"/>
      <c r="L120" s="143"/>
      <c r="M120" s="48"/>
      <c r="N120" s="46"/>
      <c r="O120" s="53"/>
      <c r="P120" s="38"/>
      <c r="Q120" s="254"/>
      <c r="S120" s="17"/>
      <c r="T120" s="17"/>
    </row>
    <row r="121" spans="2:20" ht="15" hidden="1" outlineLevel="1" x14ac:dyDescent="0.25">
      <c r="B121" s="334"/>
      <c r="C121" s="87"/>
      <c r="D121" s="79" t="s">
        <v>364</v>
      </c>
      <c r="E121" s="338">
        <v>108</v>
      </c>
      <c r="F121" s="275">
        <f t="shared" si="3"/>
        <v>632</v>
      </c>
      <c r="G121" s="274"/>
      <c r="H121" s="274"/>
      <c r="I121" s="281" t="s">
        <v>793</v>
      </c>
      <c r="J121" s="328">
        <f t="shared" si="4"/>
        <v>516</v>
      </c>
      <c r="K121" s="283"/>
      <c r="L121" s="143"/>
      <c r="M121" s="48"/>
      <c r="N121" s="46"/>
      <c r="O121" s="53"/>
      <c r="P121" s="38"/>
      <c r="Q121" s="254"/>
      <c r="S121" s="17"/>
      <c r="T121" s="17"/>
    </row>
    <row r="122" spans="2:20" ht="15" hidden="1" outlineLevel="1" x14ac:dyDescent="0.25">
      <c r="B122" s="334"/>
      <c r="C122" s="87"/>
      <c r="D122" s="79" t="s">
        <v>364</v>
      </c>
      <c r="E122" s="338">
        <v>109</v>
      </c>
      <c r="F122" s="275">
        <f t="shared" si="3"/>
        <v>636</v>
      </c>
      <c r="G122" s="274"/>
      <c r="H122" s="274"/>
      <c r="I122" s="281" t="s">
        <v>793</v>
      </c>
      <c r="J122" s="328">
        <f t="shared" si="4"/>
        <v>518</v>
      </c>
      <c r="K122" s="283"/>
      <c r="L122" s="143"/>
      <c r="M122" s="48"/>
      <c r="N122" s="46"/>
      <c r="O122" s="53"/>
      <c r="P122" s="38"/>
      <c r="Q122" s="254"/>
      <c r="S122" s="17"/>
      <c r="T122" s="17"/>
    </row>
    <row r="123" spans="2:20" ht="15" hidden="1" outlineLevel="1" x14ac:dyDescent="0.25">
      <c r="B123" s="334"/>
      <c r="C123" s="87"/>
      <c r="D123" s="79" t="s">
        <v>364</v>
      </c>
      <c r="E123" s="338">
        <v>110</v>
      </c>
      <c r="F123" s="275">
        <f t="shared" si="3"/>
        <v>640</v>
      </c>
      <c r="G123" s="274"/>
      <c r="H123" s="274"/>
      <c r="I123" s="281" t="s">
        <v>793</v>
      </c>
      <c r="J123" s="328">
        <f t="shared" si="4"/>
        <v>520</v>
      </c>
      <c r="K123" s="283"/>
      <c r="L123" s="143"/>
      <c r="M123" s="48"/>
      <c r="N123" s="46"/>
      <c r="O123" s="53"/>
      <c r="P123" s="38"/>
      <c r="Q123" s="254"/>
      <c r="S123" s="17"/>
      <c r="T123" s="17"/>
    </row>
    <row r="124" spans="2:20" ht="15" hidden="1" outlineLevel="1" x14ac:dyDescent="0.25">
      <c r="B124" s="334"/>
      <c r="C124" s="87"/>
      <c r="D124" s="79" t="s">
        <v>364</v>
      </c>
      <c r="E124" s="338">
        <v>111</v>
      </c>
      <c r="F124" s="275">
        <f t="shared" si="3"/>
        <v>644</v>
      </c>
      <c r="G124" s="274"/>
      <c r="H124" s="274"/>
      <c r="I124" s="281" t="s">
        <v>793</v>
      </c>
      <c r="J124" s="328">
        <f t="shared" si="4"/>
        <v>522</v>
      </c>
      <c r="K124" s="283"/>
      <c r="L124" s="143"/>
      <c r="M124" s="48"/>
      <c r="N124" s="46"/>
      <c r="O124" s="53"/>
      <c r="P124" s="38"/>
      <c r="Q124" s="254"/>
      <c r="S124" s="17"/>
      <c r="T124" s="17"/>
    </row>
    <row r="125" spans="2:20" ht="15" hidden="1" outlineLevel="1" x14ac:dyDescent="0.25">
      <c r="B125" s="334"/>
      <c r="C125" s="87"/>
      <c r="D125" s="79" t="s">
        <v>364</v>
      </c>
      <c r="E125" s="338">
        <v>112</v>
      </c>
      <c r="F125" s="275">
        <f t="shared" si="3"/>
        <v>648</v>
      </c>
      <c r="G125" s="274"/>
      <c r="H125" s="274"/>
      <c r="I125" s="281" t="s">
        <v>793</v>
      </c>
      <c r="J125" s="328">
        <f t="shared" si="4"/>
        <v>524</v>
      </c>
      <c r="K125" s="283"/>
      <c r="L125" s="143"/>
      <c r="M125" s="48"/>
      <c r="N125" s="46"/>
      <c r="O125" s="53"/>
      <c r="P125" s="38"/>
      <c r="Q125" s="254"/>
      <c r="S125" s="17"/>
      <c r="T125" s="17"/>
    </row>
    <row r="126" spans="2:20" ht="15" hidden="1" outlineLevel="1" x14ac:dyDescent="0.25">
      <c r="B126" s="334"/>
      <c r="C126" s="87"/>
      <c r="D126" s="79" t="s">
        <v>364</v>
      </c>
      <c r="E126" s="338">
        <v>113</v>
      </c>
      <c r="F126" s="275">
        <f t="shared" si="3"/>
        <v>652</v>
      </c>
      <c r="G126" s="274"/>
      <c r="H126" s="274"/>
      <c r="I126" s="281" t="s">
        <v>793</v>
      </c>
      <c r="J126" s="328">
        <f t="shared" si="4"/>
        <v>526</v>
      </c>
      <c r="K126" s="283"/>
      <c r="L126" s="143"/>
      <c r="M126" s="48"/>
      <c r="N126" s="46"/>
      <c r="O126" s="53"/>
      <c r="P126" s="38"/>
      <c r="Q126" s="254"/>
      <c r="S126" s="17"/>
      <c r="T126" s="17"/>
    </row>
    <row r="127" spans="2:20" ht="15" hidden="1" outlineLevel="1" x14ac:dyDescent="0.25">
      <c r="B127" s="334"/>
      <c r="C127" s="87"/>
      <c r="D127" s="79" t="s">
        <v>364</v>
      </c>
      <c r="E127" s="338">
        <v>114</v>
      </c>
      <c r="F127" s="275">
        <f t="shared" si="3"/>
        <v>656</v>
      </c>
      <c r="G127" s="274"/>
      <c r="H127" s="274"/>
      <c r="I127" s="281" t="s">
        <v>793</v>
      </c>
      <c r="J127" s="328">
        <f t="shared" si="4"/>
        <v>528</v>
      </c>
      <c r="K127" s="283"/>
      <c r="L127" s="143"/>
      <c r="M127" s="48"/>
      <c r="N127" s="46"/>
      <c r="O127" s="53"/>
      <c r="P127" s="38"/>
      <c r="Q127" s="254"/>
      <c r="S127" s="17"/>
      <c r="T127" s="17"/>
    </row>
    <row r="128" spans="2:20" ht="15" hidden="1" outlineLevel="1" x14ac:dyDescent="0.25">
      <c r="B128" s="334"/>
      <c r="C128" s="87"/>
      <c r="D128" s="79" t="s">
        <v>364</v>
      </c>
      <c r="E128" s="338">
        <v>115</v>
      </c>
      <c r="F128" s="275">
        <f t="shared" si="3"/>
        <v>660</v>
      </c>
      <c r="G128" s="274"/>
      <c r="H128" s="274"/>
      <c r="I128" s="281" t="s">
        <v>793</v>
      </c>
      <c r="J128" s="328">
        <f t="shared" si="4"/>
        <v>530</v>
      </c>
      <c r="K128" s="283"/>
      <c r="L128" s="143"/>
      <c r="M128" s="48"/>
      <c r="N128" s="46"/>
      <c r="O128" s="53"/>
      <c r="P128" s="38"/>
      <c r="Q128" s="254"/>
      <c r="S128" s="17"/>
      <c r="T128" s="17"/>
    </row>
    <row r="129" spans="2:20" ht="15" hidden="1" outlineLevel="1" x14ac:dyDescent="0.25">
      <c r="B129" s="334"/>
      <c r="C129" s="87"/>
      <c r="D129" s="79" t="s">
        <v>364</v>
      </c>
      <c r="E129" s="338">
        <v>116</v>
      </c>
      <c r="F129" s="275">
        <f t="shared" si="3"/>
        <v>664</v>
      </c>
      <c r="G129" s="274"/>
      <c r="H129" s="274"/>
      <c r="I129" s="281" t="s">
        <v>793</v>
      </c>
      <c r="J129" s="328">
        <f t="shared" si="4"/>
        <v>532</v>
      </c>
      <c r="K129" s="283"/>
      <c r="L129" s="143"/>
      <c r="M129" s="48"/>
      <c r="N129" s="46"/>
      <c r="O129" s="53"/>
      <c r="P129" s="38"/>
      <c r="Q129" s="254"/>
      <c r="S129" s="17"/>
      <c r="T129" s="17"/>
    </row>
    <row r="130" spans="2:20" ht="15" hidden="1" outlineLevel="1" x14ac:dyDescent="0.25">
      <c r="B130" s="334"/>
      <c r="C130" s="87"/>
      <c r="D130" s="79" t="s">
        <v>364</v>
      </c>
      <c r="E130" s="338">
        <v>117</v>
      </c>
      <c r="F130" s="275">
        <f t="shared" si="3"/>
        <v>668</v>
      </c>
      <c r="G130" s="274"/>
      <c r="H130" s="274"/>
      <c r="I130" s="281" t="s">
        <v>793</v>
      </c>
      <c r="J130" s="328">
        <f t="shared" si="4"/>
        <v>534</v>
      </c>
      <c r="K130" s="283"/>
      <c r="L130" s="143"/>
      <c r="M130" s="48"/>
      <c r="N130" s="46"/>
      <c r="O130" s="53"/>
      <c r="P130" s="38"/>
      <c r="Q130" s="254"/>
      <c r="S130" s="17"/>
      <c r="T130" s="17"/>
    </row>
    <row r="131" spans="2:20" ht="15" hidden="1" outlineLevel="1" x14ac:dyDescent="0.25">
      <c r="B131" s="334"/>
      <c r="C131" s="87"/>
      <c r="D131" s="79" t="s">
        <v>364</v>
      </c>
      <c r="E131" s="338">
        <v>118</v>
      </c>
      <c r="F131" s="275">
        <f t="shared" si="3"/>
        <v>672</v>
      </c>
      <c r="G131" s="274"/>
      <c r="H131" s="274"/>
      <c r="I131" s="281" t="s">
        <v>793</v>
      </c>
      <c r="J131" s="328">
        <f t="shared" si="4"/>
        <v>536</v>
      </c>
      <c r="K131" s="283"/>
      <c r="L131" s="143"/>
      <c r="M131" s="48"/>
      <c r="N131" s="46"/>
      <c r="O131" s="53"/>
      <c r="P131" s="38"/>
      <c r="Q131" s="254"/>
      <c r="S131" s="17"/>
      <c r="T131" s="17"/>
    </row>
    <row r="132" spans="2:20" ht="15" hidden="1" outlineLevel="1" x14ac:dyDescent="0.25">
      <c r="B132" s="334"/>
      <c r="C132" s="87"/>
      <c r="D132" s="79" t="s">
        <v>364</v>
      </c>
      <c r="E132" s="338">
        <v>119</v>
      </c>
      <c r="F132" s="275">
        <f t="shared" si="3"/>
        <v>676</v>
      </c>
      <c r="G132" s="274"/>
      <c r="H132" s="274"/>
      <c r="I132" s="281" t="s">
        <v>793</v>
      </c>
      <c r="J132" s="328">
        <f t="shared" si="4"/>
        <v>538</v>
      </c>
      <c r="K132" s="283"/>
      <c r="L132" s="143"/>
      <c r="M132" s="48"/>
      <c r="N132" s="46"/>
      <c r="O132" s="53"/>
      <c r="P132" s="38"/>
      <c r="Q132" s="254"/>
      <c r="S132" s="17"/>
      <c r="T132" s="17"/>
    </row>
    <row r="133" spans="2:20" ht="15" hidden="1" outlineLevel="1" x14ac:dyDescent="0.25">
      <c r="B133" s="334"/>
      <c r="C133" s="87"/>
      <c r="D133" s="79" t="s">
        <v>364</v>
      </c>
      <c r="E133" s="338">
        <v>120</v>
      </c>
      <c r="F133" s="275">
        <f t="shared" si="3"/>
        <v>680</v>
      </c>
      <c r="G133" s="274"/>
      <c r="H133" s="274"/>
      <c r="I133" s="281" t="s">
        <v>793</v>
      </c>
      <c r="J133" s="328">
        <f t="shared" si="4"/>
        <v>540</v>
      </c>
      <c r="K133" s="283"/>
      <c r="L133" s="143"/>
      <c r="M133" s="48"/>
      <c r="N133" s="46"/>
      <c r="O133" s="53"/>
      <c r="P133" s="38"/>
      <c r="Q133" s="254"/>
      <c r="S133" s="17"/>
      <c r="T133" s="17"/>
    </row>
    <row r="134" spans="2:20" ht="15" hidden="1" outlineLevel="1" x14ac:dyDescent="0.25">
      <c r="B134" s="334"/>
      <c r="C134" s="87"/>
      <c r="D134" s="79" t="s">
        <v>364</v>
      </c>
      <c r="E134" s="338">
        <v>121</v>
      </c>
      <c r="F134" s="275">
        <f t="shared" si="3"/>
        <v>684</v>
      </c>
      <c r="G134" s="274"/>
      <c r="H134" s="274"/>
      <c r="I134" s="281" t="s">
        <v>793</v>
      </c>
      <c r="J134" s="328">
        <f t="shared" si="4"/>
        <v>542</v>
      </c>
      <c r="K134" s="283"/>
      <c r="L134" s="143"/>
      <c r="M134" s="48"/>
      <c r="N134" s="46"/>
      <c r="O134" s="53"/>
      <c r="P134" s="38"/>
      <c r="Q134" s="254"/>
      <c r="S134" s="17"/>
      <c r="T134" s="17"/>
    </row>
    <row r="135" spans="2:20" ht="15" collapsed="1" x14ac:dyDescent="0.25">
      <c r="B135" s="334"/>
      <c r="C135" s="87"/>
      <c r="D135" s="280" t="s">
        <v>100</v>
      </c>
      <c r="E135" s="338">
        <v>122</v>
      </c>
      <c r="F135" s="275">
        <f t="shared" si="3"/>
        <v>688</v>
      </c>
      <c r="G135" s="131">
        <v>5</v>
      </c>
      <c r="H135" s="274"/>
      <c r="I135" s="105" t="s">
        <v>378</v>
      </c>
      <c r="J135" s="327">
        <f t="shared" si="4"/>
        <v>544</v>
      </c>
      <c r="K135" s="283" t="s">
        <v>274</v>
      </c>
      <c r="L135" s="143" t="s">
        <v>566</v>
      </c>
      <c r="M135" s="48" t="s">
        <v>372</v>
      </c>
      <c r="N135" s="48" t="s">
        <v>293</v>
      </c>
      <c r="O135" s="56"/>
      <c r="Q135" s="254"/>
      <c r="S135" s="17"/>
      <c r="T135" s="17"/>
    </row>
    <row r="136" spans="2:20" ht="15" x14ac:dyDescent="0.25">
      <c r="B136" s="334"/>
      <c r="C136" s="87"/>
      <c r="D136" s="216" t="s">
        <v>102</v>
      </c>
      <c r="E136" s="338">
        <v>123</v>
      </c>
      <c r="F136" s="275">
        <f t="shared" si="3"/>
        <v>692</v>
      </c>
      <c r="G136" s="131">
        <v>5</v>
      </c>
      <c r="H136" s="274"/>
      <c r="I136" s="57" t="s">
        <v>378</v>
      </c>
      <c r="J136" s="327">
        <f t="shared" si="4"/>
        <v>546</v>
      </c>
      <c r="K136" s="283" t="s">
        <v>273</v>
      </c>
      <c r="L136" s="143" t="s">
        <v>566</v>
      </c>
      <c r="M136" s="48" t="s">
        <v>373</v>
      </c>
      <c r="N136" s="48" t="s">
        <v>293</v>
      </c>
      <c r="O136" s="58"/>
      <c r="Q136" s="260"/>
      <c r="S136" s="17"/>
      <c r="T136" s="17"/>
    </row>
    <row r="137" spans="2:20" ht="15" x14ac:dyDescent="0.25">
      <c r="B137" s="334"/>
      <c r="C137" s="87"/>
      <c r="D137" s="216" t="s">
        <v>103</v>
      </c>
      <c r="E137" s="338">
        <v>124</v>
      </c>
      <c r="F137" s="275">
        <f t="shared" si="3"/>
        <v>696</v>
      </c>
      <c r="G137" s="131">
        <v>5</v>
      </c>
      <c r="H137" s="274"/>
      <c r="I137" s="57" t="s">
        <v>378</v>
      </c>
      <c r="J137" s="327">
        <f t="shared" si="4"/>
        <v>548</v>
      </c>
      <c r="K137" s="283" t="s">
        <v>275</v>
      </c>
      <c r="L137" s="143" t="s">
        <v>566</v>
      </c>
      <c r="M137" s="48" t="s">
        <v>219</v>
      </c>
      <c r="N137" s="48" t="s">
        <v>293</v>
      </c>
      <c r="O137" s="58"/>
      <c r="Q137" s="260"/>
      <c r="S137" s="17"/>
      <c r="T137" s="17"/>
    </row>
    <row r="138" spans="2:20" ht="15" x14ac:dyDescent="0.25">
      <c r="B138" s="334"/>
      <c r="C138" s="87"/>
      <c r="D138" s="216" t="s">
        <v>104</v>
      </c>
      <c r="E138" s="338">
        <v>125</v>
      </c>
      <c r="F138" s="275">
        <f t="shared" si="3"/>
        <v>700</v>
      </c>
      <c r="G138" s="131">
        <v>5</v>
      </c>
      <c r="H138" s="274"/>
      <c r="I138" s="57" t="s">
        <v>378</v>
      </c>
      <c r="J138" s="327">
        <f t="shared" si="4"/>
        <v>550</v>
      </c>
      <c r="K138" s="283" t="s">
        <v>276</v>
      </c>
      <c r="L138" s="143" t="s">
        <v>566</v>
      </c>
      <c r="M138" s="48" t="s">
        <v>220</v>
      </c>
      <c r="N138" s="48" t="s">
        <v>293</v>
      </c>
      <c r="O138" s="58"/>
      <c r="Q138" s="260"/>
      <c r="S138" s="17"/>
      <c r="T138" s="17"/>
    </row>
    <row r="139" spans="2:20" ht="15" x14ac:dyDescent="0.25">
      <c r="B139" s="334"/>
      <c r="C139" s="87"/>
      <c r="D139" s="280" t="s">
        <v>105</v>
      </c>
      <c r="E139" s="338">
        <v>126</v>
      </c>
      <c r="F139" s="275">
        <f t="shared" si="3"/>
        <v>704</v>
      </c>
      <c r="G139" s="131">
        <v>5</v>
      </c>
      <c r="H139" s="274"/>
      <c r="I139" s="105" t="s">
        <v>378</v>
      </c>
      <c r="J139" s="327">
        <f t="shared" si="4"/>
        <v>552</v>
      </c>
      <c r="K139" s="283" t="s">
        <v>278</v>
      </c>
      <c r="L139" s="143" t="s">
        <v>566</v>
      </c>
      <c r="M139" s="198" t="s">
        <v>166</v>
      </c>
      <c r="N139" s="48" t="s">
        <v>304</v>
      </c>
      <c r="O139" s="56"/>
      <c r="Q139" s="254"/>
      <c r="S139" s="17"/>
      <c r="T139" s="17"/>
    </row>
    <row r="140" spans="2:20" ht="15" x14ac:dyDescent="0.25">
      <c r="B140" s="334"/>
      <c r="C140" s="87"/>
      <c r="D140" s="216" t="s">
        <v>106</v>
      </c>
      <c r="E140" s="338">
        <v>127</v>
      </c>
      <c r="F140" s="275">
        <f t="shared" si="3"/>
        <v>708</v>
      </c>
      <c r="G140" s="131">
        <v>5</v>
      </c>
      <c r="H140" s="274"/>
      <c r="I140" s="57" t="s">
        <v>378</v>
      </c>
      <c r="J140" s="327">
        <f t="shared" si="4"/>
        <v>554</v>
      </c>
      <c r="K140" s="283" t="s">
        <v>277</v>
      </c>
      <c r="L140" s="143" t="s">
        <v>566</v>
      </c>
      <c r="M140" s="198" t="s">
        <v>166</v>
      </c>
      <c r="N140" s="48" t="s">
        <v>304</v>
      </c>
      <c r="O140" s="58"/>
      <c r="Q140" s="260"/>
      <c r="S140" s="17"/>
      <c r="T140" s="17"/>
    </row>
    <row r="141" spans="2:20" ht="15" x14ac:dyDescent="0.25">
      <c r="B141" s="334"/>
      <c r="C141" s="87"/>
      <c r="D141" s="280" t="s">
        <v>109</v>
      </c>
      <c r="E141" s="338">
        <v>128</v>
      </c>
      <c r="F141" s="275">
        <f t="shared" si="3"/>
        <v>712</v>
      </c>
      <c r="G141" s="131">
        <v>5</v>
      </c>
      <c r="H141" s="274"/>
      <c r="I141" s="105" t="s">
        <v>378</v>
      </c>
      <c r="J141" s="327">
        <f t="shared" ref="J141:J222" si="5">300+2*O$11*(D$11-1)+2*E141</f>
        <v>556</v>
      </c>
      <c r="K141" s="283" t="s">
        <v>281</v>
      </c>
      <c r="L141" s="143" t="s">
        <v>566</v>
      </c>
      <c r="M141" s="198" t="s">
        <v>166</v>
      </c>
      <c r="N141" s="48" t="s">
        <v>304</v>
      </c>
      <c r="O141" s="56"/>
      <c r="Q141" s="254"/>
      <c r="S141" s="17"/>
      <c r="T141" s="17"/>
    </row>
    <row r="142" spans="2:20" ht="15" x14ac:dyDescent="0.25">
      <c r="B142" s="334"/>
      <c r="C142" s="87"/>
      <c r="D142" s="216" t="s">
        <v>110</v>
      </c>
      <c r="E142" s="338">
        <v>129</v>
      </c>
      <c r="F142" s="275">
        <f t="shared" ref="F142:F223" si="6">4*(O$11*(D$11-1)+E142)+F$12</f>
        <v>716</v>
      </c>
      <c r="G142" s="131">
        <v>5</v>
      </c>
      <c r="H142" s="274"/>
      <c r="I142" s="57" t="s">
        <v>378</v>
      </c>
      <c r="J142" s="327">
        <f t="shared" si="5"/>
        <v>558</v>
      </c>
      <c r="K142" s="283" t="s">
        <v>282</v>
      </c>
      <c r="L142" s="143" t="s">
        <v>566</v>
      </c>
      <c r="M142" s="198" t="s">
        <v>166</v>
      </c>
      <c r="N142" s="48" t="s">
        <v>304</v>
      </c>
      <c r="O142" s="58"/>
      <c r="Q142" s="260"/>
      <c r="S142" s="17"/>
      <c r="T142" s="17"/>
    </row>
    <row r="143" spans="2:20" ht="15" x14ac:dyDescent="0.25">
      <c r="B143" s="334"/>
      <c r="C143" s="87"/>
      <c r="D143" s="280" t="s">
        <v>111</v>
      </c>
      <c r="E143" s="338">
        <v>130</v>
      </c>
      <c r="F143" s="275">
        <f t="shared" si="6"/>
        <v>720</v>
      </c>
      <c r="G143" s="131">
        <v>5</v>
      </c>
      <c r="H143" s="274"/>
      <c r="I143" s="105" t="s">
        <v>378</v>
      </c>
      <c r="J143" s="327">
        <f t="shared" si="5"/>
        <v>560</v>
      </c>
      <c r="K143" s="283" t="s">
        <v>283</v>
      </c>
      <c r="L143" s="143" t="s">
        <v>566</v>
      </c>
      <c r="M143" s="198" t="s">
        <v>166</v>
      </c>
      <c r="N143" s="48" t="s">
        <v>304</v>
      </c>
      <c r="O143" s="56"/>
      <c r="Q143" s="254"/>
      <c r="S143" s="17"/>
      <c r="T143" s="17"/>
    </row>
    <row r="144" spans="2:20" ht="15" x14ac:dyDescent="0.25">
      <c r="B144" s="334"/>
      <c r="C144" s="87"/>
      <c r="D144" s="216" t="s">
        <v>112</v>
      </c>
      <c r="E144" s="338">
        <v>131</v>
      </c>
      <c r="F144" s="275">
        <f t="shared" si="6"/>
        <v>724</v>
      </c>
      <c r="G144" s="131">
        <v>5</v>
      </c>
      <c r="H144" s="274"/>
      <c r="I144" s="57" t="s">
        <v>378</v>
      </c>
      <c r="J144" s="327">
        <f t="shared" si="5"/>
        <v>562</v>
      </c>
      <c r="K144" s="283" t="s">
        <v>284</v>
      </c>
      <c r="L144" s="143" t="s">
        <v>566</v>
      </c>
      <c r="M144" s="198" t="s">
        <v>166</v>
      </c>
      <c r="N144" s="48" t="s">
        <v>304</v>
      </c>
      <c r="O144" s="58"/>
      <c r="Q144" s="260"/>
      <c r="S144" s="17"/>
      <c r="T144" s="17"/>
    </row>
    <row r="145" spans="1:20" ht="15" x14ac:dyDescent="0.25">
      <c r="B145" s="334"/>
      <c r="C145" s="87"/>
      <c r="D145" s="280" t="s">
        <v>113</v>
      </c>
      <c r="E145" s="338">
        <v>132</v>
      </c>
      <c r="F145" s="275">
        <f t="shared" si="6"/>
        <v>728</v>
      </c>
      <c r="G145" s="131">
        <v>5</v>
      </c>
      <c r="H145" s="274"/>
      <c r="I145" s="105" t="s">
        <v>378</v>
      </c>
      <c r="J145" s="327">
        <f t="shared" si="5"/>
        <v>564</v>
      </c>
      <c r="K145" s="283" t="s">
        <v>286</v>
      </c>
      <c r="L145" s="143" t="s">
        <v>566</v>
      </c>
      <c r="M145" s="198" t="s">
        <v>166</v>
      </c>
      <c r="N145" s="48" t="s">
        <v>304</v>
      </c>
      <c r="O145" s="56"/>
      <c r="Q145" s="254"/>
      <c r="S145" s="17"/>
      <c r="T145" s="17"/>
    </row>
    <row r="146" spans="1:20" ht="15" x14ac:dyDescent="0.25">
      <c r="B146" s="334"/>
      <c r="C146" s="87"/>
      <c r="D146" s="216" t="s">
        <v>114</v>
      </c>
      <c r="E146" s="338">
        <v>133</v>
      </c>
      <c r="F146" s="275">
        <f t="shared" si="6"/>
        <v>732</v>
      </c>
      <c r="G146" s="131">
        <v>5</v>
      </c>
      <c r="H146" s="274"/>
      <c r="I146" s="57" t="s">
        <v>378</v>
      </c>
      <c r="J146" s="327">
        <f t="shared" si="5"/>
        <v>566</v>
      </c>
      <c r="K146" s="283" t="s">
        <v>285</v>
      </c>
      <c r="L146" s="143" t="s">
        <v>566</v>
      </c>
      <c r="M146" s="198" t="s">
        <v>166</v>
      </c>
      <c r="N146" s="48" t="s">
        <v>304</v>
      </c>
      <c r="O146" s="58"/>
      <c r="Q146" s="260"/>
      <c r="S146" s="17"/>
      <c r="T146" s="17"/>
    </row>
    <row r="147" spans="1:20" ht="15" x14ac:dyDescent="0.25">
      <c r="B147" s="334"/>
      <c r="C147" s="87"/>
      <c r="D147" s="280" t="s">
        <v>107</v>
      </c>
      <c r="E147" s="338">
        <v>134</v>
      </c>
      <c r="F147" s="275">
        <f t="shared" si="6"/>
        <v>736</v>
      </c>
      <c r="G147" s="131">
        <v>5</v>
      </c>
      <c r="H147" s="274"/>
      <c r="I147" s="105" t="s">
        <v>378</v>
      </c>
      <c r="J147" s="327">
        <f t="shared" si="5"/>
        <v>568</v>
      </c>
      <c r="K147" s="283" t="s">
        <v>279</v>
      </c>
      <c r="L147" s="143" t="s">
        <v>566</v>
      </c>
      <c r="M147" s="198" t="s">
        <v>166</v>
      </c>
      <c r="N147" s="48" t="s">
        <v>303</v>
      </c>
      <c r="O147" s="56"/>
      <c r="Q147" s="254"/>
      <c r="S147" s="17"/>
      <c r="T147" s="17"/>
    </row>
    <row r="148" spans="1:20" ht="15" x14ac:dyDescent="0.25">
      <c r="B148" s="334"/>
      <c r="C148" s="87"/>
      <c r="D148" s="216" t="s">
        <v>108</v>
      </c>
      <c r="E148" s="338">
        <v>135</v>
      </c>
      <c r="F148" s="275">
        <f t="shared" si="6"/>
        <v>740</v>
      </c>
      <c r="G148" s="131">
        <v>5</v>
      </c>
      <c r="H148" s="274"/>
      <c r="I148" s="57" t="s">
        <v>378</v>
      </c>
      <c r="J148" s="327">
        <f t="shared" si="5"/>
        <v>570</v>
      </c>
      <c r="K148" s="283" t="s">
        <v>280</v>
      </c>
      <c r="L148" s="143" t="s">
        <v>566</v>
      </c>
      <c r="M148" s="198" t="s">
        <v>166</v>
      </c>
      <c r="N148" s="48" t="s">
        <v>303</v>
      </c>
      <c r="O148" s="58"/>
      <c r="Q148" s="260"/>
      <c r="S148" s="17"/>
      <c r="T148" s="17"/>
    </row>
    <row r="149" spans="1:20" ht="15" x14ac:dyDescent="0.25">
      <c r="B149" s="334"/>
      <c r="C149" s="87"/>
      <c r="D149" s="280" t="s">
        <v>509</v>
      </c>
      <c r="E149" s="338">
        <v>136</v>
      </c>
      <c r="F149" s="275">
        <f t="shared" si="6"/>
        <v>744</v>
      </c>
      <c r="G149" s="131">
        <v>5</v>
      </c>
      <c r="H149" s="274"/>
      <c r="I149" s="105" t="s">
        <v>378</v>
      </c>
      <c r="J149" s="327">
        <f t="shared" si="5"/>
        <v>572</v>
      </c>
      <c r="K149" s="283" t="s">
        <v>512</v>
      </c>
      <c r="L149" s="46" t="s">
        <v>568</v>
      </c>
      <c r="M149" s="198" t="s">
        <v>166</v>
      </c>
      <c r="N149" s="143" t="s">
        <v>588</v>
      </c>
      <c r="O149" s="144" t="s">
        <v>686</v>
      </c>
      <c r="Q149" s="260"/>
      <c r="S149" s="17"/>
      <c r="T149" s="17"/>
    </row>
    <row r="150" spans="1:20" ht="15" x14ac:dyDescent="0.25">
      <c r="B150" s="333"/>
      <c r="C150" s="325"/>
      <c r="D150" s="216" t="s">
        <v>510</v>
      </c>
      <c r="E150" s="338">
        <v>137</v>
      </c>
      <c r="F150" s="275">
        <f t="shared" si="6"/>
        <v>748</v>
      </c>
      <c r="G150" s="131">
        <v>5</v>
      </c>
      <c r="H150" s="274"/>
      <c r="I150" s="105" t="s">
        <v>378</v>
      </c>
      <c r="J150" s="327">
        <f t="shared" si="5"/>
        <v>574</v>
      </c>
      <c r="K150" s="283" t="s">
        <v>513</v>
      </c>
      <c r="L150" s="143" t="s">
        <v>566</v>
      </c>
      <c r="M150" s="198" t="s">
        <v>166</v>
      </c>
      <c r="N150" s="48" t="s">
        <v>301</v>
      </c>
      <c r="O150" s="58"/>
      <c r="Q150" s="260"/>
      <c r="S150" s="17"/>
      <c r="T150" s="17"/>
    </row>
    <row r="151" spans="1:20" ht="15" x14ac:dyDescent="0.25">
      <c r="B151" s="333"/>
      <c r="C151" s="325"/>
      <c r="D151" s="216" t="s">
        <v>511</v>
      </c>
      <c r="E151" s="338">
        <v>138</v>
      </c>
      <c r="F151" s="275">
        <f t="shared" si="6"/>
        <v>752</v>
      </c>
      <c r="G151" s="131">
        <v>5</v>
      </c>
      <c r="H151" s="274"/>
      <c r="I151" s="105" t="s">
        <v>378</v>
      </c>
      <c r="J151" s="327">
        <f t="shared" si="5"/>
        <v>576</v>
      </c>
      <c r="K151" s="283" t="s">
        <v>289</v>
      </c>
      <c r="L151" s="46" t="s">
        <v>568</v>
      </c>
      <c r="M151" s="198" t="s">
        <v>166</v>
      </c>
      <c r="N151" s="143" t="s">
        <v>297</v>
      </c>
      <c r="O151" s="58"/>
      <c r="Q151" s="260"/>
      <c r="S151" s="17"/>
      <c r="T151" s="17"/>
    </row>
    <row r="152" spans="1:20" s="140" customFormat="1" ht="15" x14ac:dyDescent="0.25">
      <c r="A152" s="38"/>
      <c r="B152" s="333"/>
      <c r="C152" s="325"/>
      <c r="D152" s="280"/>
      <c r="E152" s="338">
        <v>139</v>
      </c>
      <c r="F152" s="275">
        <f>4*(O$11*(D$11-1)+E152)+F$12</f>
        <v>756</v>
      </c>
      <c r="G152" s="274"/>
      <c r="H152" s="274"/>
      <c r="I152" s="105" t="s">
        <v>378</v>
      </c>
      <c r="J152" s="327">
        <f>300+2*O$11*(D$11-1)+2*E152</f>
        <v>578</v>
      </c>
      <c r="K152" s="283"/>
      <c r="L152" s="271"/>
      <c r="M152" s="270"/>
      <c r="N152" s="272"/>
      <c r="O152" s="58"/>
      <c r="Q152" s="260"/>
      <c r="S152" s="17"/>
      <c r="T152" s="17"/>
    </row>
    <row r="153" spans="1:20" s="140" customFormat="1" ht="15" x14ac:dyDescent="0.25">
      <c r="A153" s="38"/>
      <c r="B153" s="333"/>
      <c r="C153" s="325"/>
      <c r="D153" s="280"/>
      <c r="E153" s="338">
        <v>140</v>
      </c>
      <c r="F153" s="275">
        <f>4*(O$11*(D$11-1)+E153)+F$12</f>
        <v>760</v>
      </c>
      <c r="G153" s="274"/>
      <c r="H153" s="274"/>
      <c r="I153" s="105" t="s">
        <v>378</v>
      </c>
      <c r="J153" s="327">
        <f>300+2*O$11*(D$11-1)+2*E153</f>
        <v>580</v>
      </c>
      <c r="K153" s="283"/>
      <c r="L153" s="271"/>
      <c r="M153" s="270"/>
      <c r="N153" s="272"/>
      <c r="O153" s="58"/>
      <c r="Q153" s="260"/>
      <c r="S153" s="17"/>
      <c r="T153" s="17"/>
    </row>
    <row r="154" spans="1:20" s="140" customFormat="1" ht="15" x14ac:dyDescent="0.25">
      <c r="A154" s="38"/>
      <c r="B154" s="333"/>
      <c r="C154" s="325"/>
      <c r="D154" s="280"/>
      <c r="E154" s="338">
        <v>141</v>
      </c>
      <c r="F154" s="275">
        <f t="shared" si="6"/>
        <v>764</v>
      </c>
      <c r="G154" s="274"/>
      <c r="H154" s="274"/>
      <c r="I154" s="105" t="s">
        <v>378</v>
      </c>
      <c r="J154" s="327">
        <f t="shared" si="5"/>
        <v>582</v>
      </c>
      <c r="K154" s="283"/>
      <c r="L154" s="271"/>
      <c r="M154" s="270"/>
      <c r="N154" s="272"/>
      <c r="O154" s="58"/>
      <c r="Q154" s="260"/>
      <c r="S154" s="17"/>
      <c r="T154" s="17"/>
    </row>
    <row r="155" spans="1:20" s="140" customFormat="1" ht="15" x14ac:dyDescent="0.25">
      <c r="A155" s="38"/>
      <c r="B155" s="333"/>
      <c r="C155" s="325"/>
      <c r="D155" s="280"/>
      <c r="E155" s="338">
        <v>142</v>
      </c>
      <c r="F155" s="275">
        <f>4*(O$11*(D$11-1)+E155)+F$12</f>
        <v>768</v>
      </c>
      <c r="G155" s="274"/>
      <c r="H155" s="274"/>
      <c r="I155" s="105" t="s">
        <v>378</v>
      </c>
      <c r="J155" s="327">
        <f>300+2*O$11*(D$11-1)+2*E155</f>
        <v>584</v>
      </c>
      <c r="K155" s="283"/>
      <c r="L155" s="271"/>
      <c r="M155" s="270"/>
      <c r="N155" s="272"/>
      <c r="O155" s="58"/>
      <c r="Q155" s="260"/>
      <c r="S155" s="17"/>
      <c r="T155" s="17"/>
    </row>
    <row r="156" spans="1:20" s="38" customFormat="1" ht="15" x14ac:dyDescent="0.25">
      <c r="B156" s="333"/>
      <c r="C156" s="325"/>
      <c r="D156" s="280" t="s">
        <v>136</v>
      </c>
      <c r="E156" s="338">
        <v>143</v>
      </c>
      <c r="F156" s="275">
        <f t="shared" si="6"/>
        <v>772</v>
      </c>
      <c r="G156" s="131">
        <v>3</v>
      </c>
      <c r="H156" s="274"/>
      <c r="I156" s="116" t="s">
        <v>158</v>
      </c>
      <c r="J156" s="327">
        <f>300+2*O$11*(D$11-1)+2*E156</f>
        <v>586</v>
      </c>
      <c r="K156" s="283" t="s">
        <v>888</v>
      </c>
      <c r="L156" s="46" t="s">
        <v>568</v>
      </c>
      <c r="M156" s="198" t="s">
        <v>166</v>
      </c>
      <c r="N156" s="143" t="s">
        <v>588</v>
      </c>
      <c r="O156" s="144" t="s">
        <v>686</v>
      </c>
      <c r="Q156" s="259"/>
      <c r="R156" s="109"/>
      <c r="S156" s="17"/>
      <c r="T156" s="17"/>
    </row>
    <row r="157" spans="1:20" s="38" customFormat="1" ht="15" x14ac:dyDescent="0.25">
      <c r="B157" s="334"/>
      <c r="C157" s="87"/>
      <c r="D157" s="215" t="s">
        <v>138</v>
      </c>
      <c r="E157" s="338">
        <v>144</v>
      </c>
      <c r="F157" s="275">
        <f>4*(O$11*(D$11-1)+E157)+F$12</f>
        <v>776</v>
      </c>
      <c r="G157" s="131">
        <v>1</v>
      </c>
      <c r="H157" s="274"/>
      <c r="I157" s="116" t="s">
        <v>158</v>
      </c>
      <c r="J157" s="327">
        <f>300+2*O$11*(D$11-1)+2*E157</f>
        <v>588</v>
      </c>
      <c r="K157" s="283" t="s">
        <v>934</v>
      </c>
      <c r="L157" s="143" t="s">
        <v>566</v>
      </c>
      <c r="M157" s="198" t="s">
        <v>166</v>
      </c>
      <c r="N157" s="48" t="s">
        <v>295</v>
      </c>
      <c r="O157" s="47"/>
      <c r="Q157" s="254"/>
      <c r="R157" s="109"/>
      <c r="S157" s="17"/>
      <c r="T157" s="17"/>
    </row>
    <row r="158" spans="1:20" s="38" customFormat="1" ht="15" x14ac:dyDescent="0.25">
      <c r="B158" s="333"/>
      <c r="C158" s="325"/>
      <c r="D158" s="215" t="s">
        <v>139</v>
      </c>
      <c r="E158" s="338">
        <v>145</v>
      </c>
      <c r="F158" s="275">
        <f t="shared" si="6"/>
        <v>780</v>
      </c>
      <c r="G158" s="165">
        <v>1</v>
      </c>
      <c r="H158" s="127"/>
      <c r="I158" s="106" t="s">
        <v>158</v>
      </c>
      <c r="J158" s="327">
        <f t="shared" si="5"/>
        <v>590</v>
      </c>
      <c r="K158" s="283" t="s">
        <v>933</v>
      </c>
      <c r="L158" s="143" t="s">
        <v>567</v>
      </c>
      <c r="M158" s="198" t="s">
        <v>166</v>
      </c>
      <c r="N158" s="48" t="s">
        <v>295</v>
      </c>
      <c r="O158" s="47"/>
      <c r="Q158" s="254"/>
      <c r="R158" s="109"/>
      <c r="S158" s="17"/>
      <c r="T158" s="17"/>
    </row>
    <row r="159" spans="1:20" s="39" customFormat="1" ht="15" x14ac:dyDescent="0.25">
      <c r="B159" s="333"/>
      <c r="C159" s="87"/>
      <c r="D159" s="215" t="s">
        <v>152</v>
      </c>
      <c r="E159" s="338">
        <v>146</v>
      </c>
      <c r="F159" s="275">
        <f>4*(O$11*(D$11-1)+E159)+F$12</f>
        <v>784</v>
      </c>
      <c r="G159" s="131">
        <v>1</v>
      </c>
      <c r="H159" s="131">
        <v>1</v>
      </c>
      <c r="I159" s="116" t="s">
        <v>158</v>
      </c>
      <c r="J159" s="327">
        <f>300+2*O$11*(D$11-1)+2*E159</f>
        <v>592</v>
      </c>
      <c r="K159" s="289" t="s">
        <v>927</v>
      </c>
      <c r="L159" s="90" t="s">
        <v>566</v>
      </c>
      <c r="M159" s="203" t="s">
        <v>166</v>
      </c>
      <c r="N159" s="90" t="s">
        <v>293</v>
      </c>
      <c r="O159" s="47"/>
      <c r="R159" s="114"/>
      <c r="S159" s="24"/>
      <c r="T159" s="24"/>
    </row>
    <row r="160" spans="1:20" s="39" customFormat="1" ht="15" x14ac:dyDescent="0.25">
      <c r="B160" s="333"/>
      <c r="C160" s="87"/>
      <c r="D160" s="215" t="s">
        <v>153</v>
      </c>
      <c r="E160" s="338">
        <v>147</v>
      </c>
      <c r="F160" s="275">
        <f t="shared" si="6"/>
        <v>788</v>
      </c>
      <c r="G160" s="131">
        <v>1</v>
      </c>
      <c r="H160" s="131">
        <v>2</v>
      </c>
      <c r="I160" s="116" t="s">
        <v>158</v>
      </c>
      <c r="J160" s="327">
        <f t="shared" si="5"/>
        <v>594</v>
      </c>
      <c r="K160" s="289" t="s">
        <v>926</v>
      </c>
      <c r="L160" s="90" t="s">
        <v>567</v>
      </c>
      <c r="M160" s="203" t="s">
        <v>166</v>
      </c>
      <c r="N160" s="90" t="s">
        <v>293</v>
      </c>
      <c r="O160" s="47"/>
      <c r="R160" s="114"/>
      <c r="S160" s="24"/>
      <c r="T160" s="24"/>
    </row>
    <row r="161" spans="1:20" s="39" customFormat="1" ht="15" x14ac:dyDescent="0.25">
      <c r="B161" s="333"/>
      <c r="C161" s="87"/>
      <c r="D161" s="215" t="s">
        <v>142</v>
      </c>
      <c r="E161" s="338">
        <v>148</v>
      </c>
      <c r="F161" s="275">
        <f>4*(O$11*(D$11-1)+E161)+F$12</f>
        <v>792</v>
      </c>
      <c r="G161" s="131">
        <v>1</v>
      </c>
      <c r="H161" s="274"/>
      <c r="I161" s="116" t="s">
        <v>158</v>
      </c>
      <c r="J161" s="327">
        <f>300+2*O$11*(D$11-1)+2*E161</f>
        <v>596</v>
      </c>
      <c r="K161" s="283" t="s">
        <v>936</v>
      </c>
      <c r="L161" s="143" t="s">
        <v>566</v>
      </c>
      <c r="M161" s="85" t="s">
        <v>166</v>
      </c>
      <c r="N161" s="48" t="s">
        <v>310</v>
      </c>
      <c r="O161" s="47"/>
      <c r="R161" s="114"/>
      <c r="S161" s="24"/>
      <c r="T161" s="24"/>
    </row>
    <row r="162" spans="1:20" s="39" customFormat="1" ht="15" x14ac:dyDescent="0.25">
      <c r="B162" s="333"/>
      <c r="C162" s="87"/>
      <c r="D162" s="215" t="s">
        <v>143</v>
      </c>
      <c r="E162" s="338">
        <v>149</v>
      </c>
      <c r="F162" s="275">
        <f t="shared" si="6"/>
        <v>796</v>
      </c>
      <c r="G162" s="131">
        <v>1</v>
      </c>
      <c r="H162" s="274"/>
      <c r="I162" s="116" t="s">
        <v>158</v>
      </c>
      <c r="J162" s="327">
        <f t="shared" si="5"/>
        <v>598</v>
      </c>
      <c r="K162" s="283" t="s">
        <v>935</v>
      </c>
      <c r="L162" s="143" t="s">
        <v>567</v>
      </c>
      <c r="M162" s="85" t="s">
        <v>166</v>
      </c>
      <c r="N162" s="48" t="s">
        <v>310</v>
      </c>
      <c r="O162" s="47"/>
      <c r="R162" s="114"/>
      <c r="S162" s="24"/>
      <c r="T162" s="24"/>
    </row>
    <row r="163" spans="1:20" s="39" customFormat="1" ht="15" x14ac:dyDescent="0.25">
      <c r="B163" s="333"/>
      <c r="C163" s="87"/>
      <c r="D163" s="215" t="s">
        <v>149</v>
      </c>
      <c r="E163" s="338">
        <v>150</v>
      </c>
      <c r="F163" s="275">
        <f>4*(O$11*(D$11-1)+E163)+F$12</f>
        <v>800</v>
      </c>
      <c r="G163" s="131">
        <v>1</v>
      </c>
      <c r="H163" s="274"/>
      <c r="I163" s="116" t="s">
        <v>158</v>
      </c>
      <c r="J163" s="327">
        <f>300+2*O$11*(D$11-1)+2*E163</f>
        <v>600</v>
      </c>
      <c r="K163" s="283" t="s">
        <v>938</v>
      </c>
      <c r="L163" s="143" t="s">
        <v>566</v>
      </c>
      <c r="M163" s="85" t="s">
        <v>166</v>
      </c>
      <c r="N163" s="48" t="s">
        <v>294</v>
      </c>
      <c r="O163" s="47"/>
      <c r="R163" s="114"/>
      <c r="S163" s="24"/>
      <c r="T163" s="24"/>
    </row>
    <row r="164" spans="1:20" s="39" customFormat="1" ht="15" x14ac:dyDescent="0.25">
      <c r="B164" s="333"/>
      <c r="C164" s="87"/>
      <c r="D164" s="215" t="s">
        <v>151</v>
      </c>
      <c r="E164" s="338">
        <v>151</v>
      </c>
      <c r="F164" s="275">
        <f t="shared" si="6"/>
        <v>804</v>
      </c>
      <c r="G164" s="131">
        <v>1</v>
      </c>
      <c r="H164" s="274"/>
      <c r="I164" s="116" t="s">
        <v>158</v>
      </c>
      <c r="J164" s="327">
        <f t="shared" si="5"/>
        <v>602</v>
      </c>
      <c r="K164" s="283" t="s">
        <v>937</v>
      </c>
      <c r="L164" s="143" t="s">
        <v>567</v>
      </c>
      <c r="M164" s="85" t="s">
        <v>166</v>
      </c>
      <c r="N164" s="48" t="s">
        <v>294</v>
      </c>
      <c r="O164" s="47"/>
      <c r="R164" s="114"/>
      <c r="S164" s="24"/>
      <c r="T164" s="24"/>
    </row>
    <row r="165" spans="1:20" s="39" customFormat="1" ht="15" x14ac:dyDescent="0.25">
      <c r="B165" s="333"/>
      <c r="C165" s="87"/>
      <c r="D165" s="215" t="s">
        <v>148</v>
      </c>
      <c r="E165" s="338">
        <v>152</v>
      </c>
      <c r="F165" s="275">
        <f>4*(O$11*(D$11-1)+E165)+F$12</f>
        <v>808</v>
      </c>
      <c r="G165" s="131">
        <v>1</v>
      </c>
      <c r="H165" s="274"/>
      <c r="I165" s="116" t="s">
        <v>158</v>
      </c>
      <c r="J165" s="327">
        <f>300+2*O$11*(D$11-1)+2*E165</f>
        <v>604</v>
      </c>
      <c r="K165" s="283" t="s">
        <v>940</v>
      </c>
      <c r="L165" s="143" t="s">
        <v>566</v>
      </c>
      <c r="M165" s="85" t="s">
        <v>166</v>
      </c>
      <c r="N165" s="48" t="s">
        <v>294</v>
      </c>
      <c r="O165" s="47"/>
      <c r="R165" s="114"/>
      <c r="S165" s="24"/>
      <c r="T165" s="24"/>
    </row>
    <row r="166" spans="1:20" s="39" customFormat="1" ht="15" x14ac:dyDescent="0.25">
      <c r="B166" s="333"/>
      <c r="C166" s="87"/>
      <c r="D166" s="215" t="s">
        <v>150</v>
      </c>
      <c r="E166" s="338">
        <v>153</v>
      </c>
      <c r="F166" s="275">
        <f t="shared" si="6"/>
        <v>812</v>
      </c>
      <c r="G166" s="131">
        <v>1</v>
      </c>
      <c r="H166" s="274"/>
      <c r="I166" s="116" t="s">
        <v>158</v>
      </c>
      <c r="J166" s="327">
        <f t="shared" si="5"/>
        <v>606</v>
      </c>
      <c r="K166" s="283" t="s">
        <v>939</v>
      </c>
      <c r="L166" s="143" t="s">
        <v>567</v>
      </c>
      <c r="M166" s="85" t="s">
        <v>166</v>
      </c>
      <c r="N166" s="48" t="s">
        <v>294</v>
      </c>
      <c r="O166" s="47"/>
      <c r="R166" s="114"/>
      <c r="S166" s="24"/>
      <c r="T166" s="24"/>
    </row>
    <row r="167" spans="1:20" s="39" customFormat="1" ht="15" x14ac:dyDescent="0.25">
      <c r="B167" s="333"/>
      <c r="C167" s="87"/>
      <c r="D167" s="280" t="s">
        <v>154</v>
      </c>
      <c r="E167" s="338">
        <v>154</v>
      </c>
      <c r="F167" s="275">
        <f>4*(O$11*(D$11-1)+E167)+F$12</f>
        <v>816</v>
      </c>
      <c r="G167" s="131">
        <v>1</v>
      </c>
      <c r="H167" s="131">
        <v>3</v>
      </c>
      <c r="I167" s="116" t="s">
        <v>158</v>
      </c>
      <c r="J167" s="327">
        <f>300+2*O$11*(D$11-1)+2*E167</f>
        <v>608</v>
      </c>
      <c r="K167" s="289" t="s">
        <v>923</v>
      </c>
      <c r="L167" s="90" t="s">
        <v>566</v>
      </c>
      <c r="M167" s="203" t="s">
        <v>166</v>
      </c>
      <c r="N167" s="90" t="s">
        <v>293</v>
      </c>
      <c r="O167" s="47"/>
      <c r="R167" s="114"/>
      <c r="S167" s="24"/>
      <c r="T167" s="24"/>
    </row>
    <row r="168" spans="1:20" s="39" customFormat="1" ht="15" x14ac:dyDescent="0.25">
      <c r="B168" s="333"/>
      <c r="C168" s="87"/>
      <c r="D168" s="215" t="s">
        <v>156</v>
      </c>
      <c r="E168" s="338">
        <v>155</v>
      </c>
      <c r="F168" s="275">
        <f t="shared" si="6"/>
        <v>820</v>
      </c>
      <c r="G168" s="131">
        <v>1</v>
      </c>
      <c r="H168" s="131">
        <v>4</v>
      </c>
      <c r="I168" s="116" t="s">
        <v>158</v>
      </c>
      <c r="J168" s="327">
        <f t="shared" si="5"/>
        <v>610</v>
      </c>
      <c r="K168" s="289" t="s">
        <v>922</v>
      </c>
      <c r="L168" s="90" t="s">
        <v>567</v>
      </c>
      <c r="M168" s="203" t="s">
        <v>166</v>
      </c>
      <c r="N168" s="90" t="s">
        <v>296</v>
      </c>
      <c r="O168" s="47"/>
      <c r="R168" s="114"/>
      <c r="S168" s="24"/>
      <c r="T168" s="24"/>
    </row>
    <row r="169" spans="1:20" s="39" customFormat="1" ht="15" x14ac:dyDescent="0.25">
      <c r="B169" s="333"/>
      <c r="C169" s="87"/>
      <c r="D169" s="280" t="s">
        <v>371</v>
      </c>
      <c r="E169" s="338">
        <v>156</v>
      </c>
      <c r="F169" s="275">
        <f t="shared" si="6"/>
        <v>824</v>
      </c>
      <c r="G169" s="131">
        <v>1</v>
      </c>
      <c r="H169" s="132">
        <v>20</v>
      </c>
      <c r="I169" s="116" t="s">
        <v>158</v>
      </c>
      <c r="J169" s="327">
        <f t="shared" si="5"/>
        <v>612</v>
      </c>
      <c r="K169" s="289" t="s">
        <v>924</v>
      </c>
      <c r="L169" s="90" t="s">
        <v>566</v>
      </c>
      <c r="M169" s="203" t="s">
        <v>166</v>
      </c>
      <c r="N169" s="90" t="s">
        <v>293</v>
      </c>
      <c r="O169" s="47"/>
      <c r="R169" s="114"/>
      <c r="S169" s="24"/>
      <c r="T169" s="24"/>
    </row>
    <row r="170" spans="1:20" s="39" customFormat="1" ht="15" x14ac:dyDescent="0.25">
      <c r="B170" s="333"/>
      <c r="C170" s="87"/>
      <c r="D170" s="280" t="s">
        <v>155</v>
      </c>
      <c r="E170" s="338">
        <v>157</v>
      </c>
      <c r="F170" s="275">
        <f>4*(O$11*(D$11-1)+E170)+F$12</f>
        <v>828</v>
      </c>
      <c r="G170" s="131">
        <v>1</v>
      </c>
      <c r="H170" s="131">
        <v>5</v>
      </c>
      <c r="I170" s="116" t="s">
        <v>158</v>
      </c>
      <c r="J170" s="327">
        <f>300+2*O$11*(D$11-1)+2*E170</f>
        <v>614</v>
      </c>
      <c r="K170" s="289" t="s">
        <v>921</v>
      </c>
      <c r="L170" s="90" t="s">
        <v>566</v>
      </c>
      <c r="M170" s="203" t="s">
        <v>166</v>
      </c>
      <c r="N170" s="90" t="s">
        <v>296</v>
      </c>
      <c r="O170" s="47"/>
      <c r="R170" s="114"/>
      <c r="S170" s="24"/>
      <c r="T170" s="24"/>
    </row>
    <row r="171" spans="1:20" s="39" customFormat="1" ht="15" x14ac:dyDescent="0.25">
      <c r="B171" s="333"/>
      <c r="C171" s="87"/>
      <c r="D171" s="280" t="s">
        <v>157</v>
      </c>
      <c r="E171" s="338">
        <v>158</v>
      </c>
      <c r="F171" s="275">
        <f t="shared" si="6"/>
        <v>832</v>
      </c>
      <c r="G171" s="131">
        <v>1</v>
      </c>
      <c r="H171" s="131">
        <v>6</v>
      </c>
      <c r="I171" s="116" t="s">
        <v>158</v>
      </c>
      <c r="J171" s="327">
        <f t="shared" si="5"/>
        <v>616</v>
      </c>
      <c r="K171" s="289" t="s">
        <v>925</v>
      </c>
      <c r="L171" s="90" t="s">
        <v>567</v>
      </c>
      <c r="M171" s="203" t="s">
        <v>166</v>
      </c>
      <c r="N171" s="90" t="s">
        <v>296</v>
      </c>
      <c r="O171" s="47"/>
      <c r="R171" s="114"/>
      <c r="S171" s="24"/>
      <c r="T171" s="24"/>
    </row>
    <row r="172" spans="1:20" ht="15" x14ac:dyDescent="0.25">
      <c r="A172" s="39"/>
      <c r="B172" s="333"/>
      <c r="C172" s="87"/>
      <c r="D172" s="215" t="s">
        <v>981</v>
      </c>
      <c r="E172" s="338">
        <v>159</v>
      </c>
      <c r="F172" s="275">
        <f t="shared" ref="F172:F185" si="7">4*(O$11*(D$11-1)+E172)+F$12</f>
        <v>836</v>
      </c>
      <c r="G172" s="131">
        <v>1</v>
      </c>
      <c r="H172" s="131">
        <v>7</v>
      </c>
      <c r="I172" s="116" t="s">
        <v>158</v>
      </c>
      <c r="J172" s="328">
        <f t="shared" ref="J172:J185" si="8">300+2*O$11*(D$11-1)+2*E172</f>
        <v>618</v>
      </c>
      <c r="K172" s="289" t="s">
        <v>1281</v>
      </c>
      <c r="L172" s="90" t="s">
        <v>566</v>
      </c>
      <c r="M172" s="203" t="s">
        <v>166</v>
      </c>
      <c r="N172" s="90" t="s">
        <v>293</v>
      </c>
      <c r="O172" s="58"/>
      <c r="Q172" s="260"/>
      <c r="S172" s="17"/>
      <c r="T172" s="17"/>
    </row>
    <row r="173" spans="1:20" ht="15" x14ac:dyDescent="0.25">
      <c r="A173" s="39"/>
      <c r="B173" s="333"/>
      <c r="C173" s="87"/>
      <c r="D173" s="215" t="s">
        <v>982</v>
      </c>
      <c r="E173" s="338">
        <v>160</v>
      </c>
      <c r="F173" s="275">
        <f t="shared" si="7"/>
        <v>840</v>
      </c>
      <c r="G173" s="131">
        <v>1</v>
      </c>
      <c r="H173" s="131">
        <v>8</v>
      </c>
      <c r="I173" s="116" t="s">
        <v>158</v>
      </c>
      <c r="J173" s="328">
        <f t="shared" si="8"/>
        <v>620</v>
      </c>
      <c r="K173" s="289" t="s">
        <v>1280</v>
      </c>
      <c r="L173" s="90" t="s">
        <v>567</v>
      </c>
      <c r="M173" s="203" t="s">
        <v>166</v>
      </c>
      <c r="N173" s="90" t="s">
        <v>296</v>
      </c>
      <c r="O173" s="58"/>
      <c r="Q173" s="260"/>
      <c r="S173" s="17"/>
      <c r="T173" s="17"/>
    </row>
    <row r="174" spans="1:20" ht="15" x14ac:dyDescent="0.25">
      <c r="B174" s="333"/>
      <c r="C174" s="326"/>
      <c r="D174" s="215" t="s">
        <v>983</v>
      </c>
      <c r="E174" s="338">
        <v>161</v>
      </c>
      <c r="F174" s="275">
        <f t="shared" si="7"/>
        <v>844</v>
      </c>
      <c r="G174" s="131">
        <v>1</v>
      </c>
      <c r="H174" s="131">
        <v>9</v>
      </c>
      <c r="I174" s="116" t="s">
        <v>158</v>
      </c>
      <c r="J174" s="328">
        <f t="shared" si="8"/>
        <v>622</v>
      </c>
      <c r="K174" s="289" t="s">
        <v>1282</v>
      </c>
      <c r="L174" s="90" t="s">
        <v>566</v>
      </c>
      <c r="M174" s="203" t="s">
        <v>166</v>
      </c>
      <c r="N174" s="90" t="s">
        <v>296</v>
      </c>
      <c r="O174" s="58"/>
      <c r="Q174" s="260"/>
      <c r="S174" s="17"/>
      <c r="T174" s="17"/>
    </row>
    <row r="175" spans="1:20" ht="15" x14ac:dyDescent="0.25">
      <c r="B175" s="333"/>
      <c r="C175" s="326"/>
      <c r="D175" s="215" t="s">
        <v>985</v>
      </c>
      <c r="E175" s="338">
        <v>162</v>
      </c>
      <c r="F175" s="275">
        <f>4*(O$11*(D$11-1)+E175)+F$12</f>
        <v>848</v>
      </c>
      <c r="G175" s="131">
        <v>1</v>
      </c>
      <c r="H175" s="131">
        <v>10</v>
      </c>
      <c r="I175" s="116" t="s">
        <v>158</v>
      </c>
      <c r="J175" s="328">
        <f>300+2*O$11*(D$11-1)+2*E175</f>
        <v>624</v>
      </c>
      <c r="K175" s="289" t="s">
        <v>1283</v>
      </c>
      <c r="L175" s="90" t="s">
        <v>567</v>
      </c>
      <c r="M175" s="203" t="s">
        <v>166</v>
      </c>
      <c r="N175" s="90" t="s">
        <v>296</v>
      </c>
      <c r="O175" s="58"/>
      <c r="Q175" s="260"/>
      <c r="S175" s="17"/>
      <c r="T175" s="17"/>
    </row>
    <row r="176" spans="1:20" ht="15" x14ac:dyDescent="0.25">
      <c r="B176" s="333"/>
      <c r="C176" s="326"/>
      <c r="D176" s="215" t="s">
        <v>984</v>
      </c>
      <c r="E176" s="338">
        <v>163</v>
      </c>
      <c r="F176" s="275">
        <f t="shared" si="7"/>
        <v>852</v>
      </c>
      <c r="G176" s="131">
        <v>1</v>
      </c>
      <c r="H176" s="131">
        <v>11</v>
      </c>
      <c r="I176" s="116" t="s">
        <v>158</v>
      </c>
      <c r="J176" s="328">
        <f t="shared" si="8"/>
        <v>626</v>
      </c>
      <c r="K176" s="289" t="s">
        <v>1284</v>
      </c>
      <c r="L176" s="90" t="s">
        <v>566</v>
      </c>
      <c r="M176" s="203" t="s">
        <v>166</v>
      </c>
      <c r="N176" s="90" t="s">
        <v>296</v>
      </c>
      <c r="O176" s="58"/>
      <c r="Q176" s="260"/>
      <c r="S176" s="17"/>
      <c r="T176" s="17"/>
    </row>
    <row r="177" spans="1:20" s="39" customFormat="1" ht="15" x14ac:dyDescent="0.25">
      <c r="B177" s="333"/>
      <c r="C177" s="326"/>
      <c r="D177" s="280" t="s">
        <v>986</v>
      </c>
      <c r="E177" s="338">
        <v>164</v>
      </c>
      <c r="F177" s="275">
        <f t="shared" si="7"/>
        <v>856</v>
      </c>
      <c r="G177" s="131">
        <v>1</v>
      </c>
      <c r="H177" s="131">
        <v>12</v>
      </c>
      <c r="I177" s="116" t="s">
        <v>158</v>
      </c>
      <c r="J177" s="327">
        <f t="shared" si="8"/>
        <v>628</v>
      </c>
      <c r="K177" s="289" t="s">
        <v>1285</v>
      </c>
      <c r="L177" s="90" t="s">
        <v>567</v>
      </c>
      <c r="M177" s="203" t="s">
        <v>166</v>
      </c>
      <c r="N177" s="90" t="s">
        <v>296</v>
      </c>
      <c r="O177" s="47"/>
      <c r="P177" s="109"/>
      <c r="Q177" s="254"/>
      <c r="R177" s="109"/>
      <c r="S177" s="17"/>
      <c r="T177" s="17"/>
    </row>
    <row r="178" spans="1:20" s="39" customFormat="1" ht="15" x14ac:dyDescent="0.25">
      <c r="A178" s="38"/>
      <c r="B178" s="333"/>
      <c r="C178" s="326"/>
      <c r="D178" s="280" t="s">
        <v>987</v>
      </c>
      <c r="E178" s="338">
        <v>165</v>
      </c>
      <c r="F178" s="275">
        <f t="shared" si="7"/>
        <v>860</v>
      </c>
      <c r="G178" s="131">
        <v>1</v>
      </c>
      <c r="H178" s="131">
        <v>21</v>
      </c>
      <c r="I178" s="116" t="s">
        <v>158</v>
      </c>
      <c r="J178" s="327">
        <f t="shared" si="8"/>
        <v>630</v>
      </c>
      <c r="K178" s="289" t="s">
        <v>1286</v>
      </c>
      <c r="L178" s="90" t="s">
        <v>566</v>
      </c>
      <c r="M178" s="203" t="s">
        <v>166</v>
      </c>
      <c r="N178" s="90" t="s">
        <v>293</v>
      </c>
      <c r="O178" s="47"/>
      <c r="P178" s="140"/>
      <c r="Q178" s="254"/>
      <c r="R178" s="140"/>
      <c r="S178" s="17"/>
      <c r="T178" s="17"/>
    </row>
    <row r="179" spans="1:20" s="39" customFormat="1" ht="15" x14ac:dyDescent="0.25">
      <c r="B179" s="333"/>
      <c r="C179" s="87"/>
      <c r="D179" s="280" t="s">
        <v>146</v>
      </c>
      <c r="E179" s="338">
        <v>166</v>
      </c>
      <c r="F179" s="275">
        <f>4*(O$11*(D$11-1)+E179)+F$12</f>
        <v>864</v>
      </c>
      <c r="G179" s="131">
        <v>1</v>
      </c>
      <c r="H179" s="131">
        <v>13</v>
      </c>
      <c r="I179" s="116" t="s">
        <v>158</v>
      </c>
      <c r="J179" s="327">
        <f>300+2*O$11*(D$11-1)+2*E179</f>
        <v>632</v>
      </c>
      <c r="K179" s="289" t="s">
        <v>624</v>
      </c>
      <c r="L179" s="90" t="s">
        <v>566</v>
      </c>
      <c r="M179" s="203" t="s">
        <v>166</v>
      </c>
      <c r="N179" s="90" t="s">
        <v>308</v>
      </c>
      <c r="O179" s="47"/>
      <c r="Q179" s="254"/>
      <c r="R179" s="114"/>
      <c r="S179" s="24"/>
      <c r="T179" s="24"/>
    </row>
    <row r="180" spans="1:20" s="39" customFormat="1" ht="15" x14ac:dyDescent="0.25">
      <c r="B180" s="333"/>
      <c r="C180" s="87"/>
      <c r="D180" s="280" t="s">
        <v>147</v>
      </c>
      <c r="E180" s="338">
        <v>167</v>
      </c>
      <c r="F180" s="275">
        <f t="shared" si="7"/>
        <v>868</v>
      </c>
      <c r="G180" s="131">
        <v>1</v>
      </c>
      <c r="H180" s="131">
        <v>14</v>
      </c>
      <c r="I180" s="116" t="s">
        <v>158</v>
      </c>
      <c r="J180" s="327">
        <f t="shared" si="8"/>
        <v>634</v>
      </c>
      <c r="K180" s="289" t="s">
        <v>623</v>
      </c>
      <c r="L180" s="90" t="s">
        <v>567</v>
      </c>
      <c r="M180" s="203" t="s">
        <v>166</v>
      </c>
      <c r="N180" s="90" t="s">
        <v>308</v>
      </c>
      <c r="O180" s="47"/>
      <c r="Q180" s="254"/>
      <c r="R180" s="114"/>
      <c r="S180" s="24"/>
      <c r="T180" s="24"/>
    </row>
    <row r="181" spans="1:20" s="39" customFormat="1" ht="15" x14ac:dyDescent="0.25">
      <c r="B181" s="333"/>
      <c r="C181" s="87"/>
      <c r="D181" s="280" t="s">
        <v>144</v>
      </c>
      <c r="E181" s="338">
        <v>168</v>
      </c>
      <c r="F181" s="275">
        <f>4*(O$11*(D$11-1)+E181)+F$12</f>
        <v>872</v>
      </c>
      <c r="G181" s="131">
        <v>2</v>
      </c>
      <c r="H181" s="274"/>
      <c r="I181" s="116" t="s">
        <v>158</v>
      </c>
      <c r="J181" s="327">
        <f>300+2*O$11*(D$11-1)+2*E181</f>
        <v>636</v>
      </c>
      <c r="K181" s="283" t="s">
        <v>616</v>
      </c>
      <c r="L181" s="143" t="s">
        <v>566</v>
      </c>
      <c r="M181" s="198" t="s">
        <v>166</v>
      </c>
      <c r="N181" s="46" t="s">
        <v>299</v>
      </c>
      <c r="O181" s="47" t="s">
        <v>183</v>
      </c>
      <c r="Q181" s="254"/>
      <c r="S181" s="31"/>
      <c r="T181" s="24"/>
    </row>
    <row r="182" spans="1:20" s="39" customFormat="1" ht="15" x14ac:dyDescent="0.25">
      <c r="B182" s="333"/>
      <c r="C182" s="87"/>
      <c r="D182" s="280" t="s">
        <v>145</v>
      </c>
      <c r="E182" s="338">
        <v>169</v>
      </c>
      <c r="F182" s="275">
        <f t="shared" si="7"/>
        <v>876</v>
      </c>
      <c r="G182" s="131">
        <v>2</v>
      </c>
      <c r="H182" s="274"/>
      <c r="I182" s="116" t="s">
        <v>158</v>
      </c>
      <c r="J182" s="327">
        <f t="shared" si="8"/>
        <v>638</v>
      </c>
      <c r="K182" s="283" t="s">
        <v>615</v>
      </c>
      <c r="L182" s="143" t="s">
        <v>567</v>
      </c>
      <c r="M182" s="198" t="s">
        <v>166</v>
      </c>
      <c r="N182" s="46" t="s">
        <v>299</v>
      </c>
      <c r="O182" s="47" t="s">
        <v>183</v>
      </c>
      <c r="Q182" s="254"/>
      <c r="S182" s="31"/>
      <c r="T182" s="24"/>
    </row>
    <row r="183" spans="1:20" s="39" customFormat="1" ht="15" x14ac:dyDescent="0.25">
      <c r="B183" s="333"/>
      <c r="C183" s="87"/>
      <c r="D183" s="280" t="s">
        <v>369</v>
      </c>
      <c r="E183" s="338">
        <v>170</v>
      </c>
      <c r="F183" s="275">
        <f t="shared" si="7"/>
        <v>880</v>
      </c>
      <c r="G183" s="131">
        <v>1</v>
      </c>
      <c r="H183" s="274"/>
      <c r="I183" s="116" t="s">
        <v>158</v>
      </c>
      <c r="J183" s="327">
        <f t="shared" si="8"/>
        <v>640</v>
      </c>
      <c r="K183" s="283" t="s">
        <v>941</v>
      </c>
      <c r="L183" s="143" t="s">
        <v>566</v>
      </c>
      <c r="M183" s="198" t="s">
        <v>166</v>
      </c>
      <c r="N183" s="46" t="s">
        <v>292</v>
      </c>
      <c r="O183" s="47"/>
      <c r="Q183" s="254"/>
      <c r="S183" s="31"/>
      <c r="T183" s="24"/>
    </row>
    <row r="184" spans="1:20" s="39" customFormat="1" ht="15" x14ac:dyDescent="0.25">
      <c r="B184" s="333"/>
      <c r="C184" s="87"/>
      <c r="D184" s="280" t="s">
        <v>370</v>
      </c>
      <c r="E184" s="338">
        <v>171</v>
      </c>
      <c r="F184" s="275">
        <f t="shared" si="7"/>
        <v>884</v>
      </c>
      <c r="G184" s="131">
        <v>1</v>
      </c>
      <c r="H184" s="274"/>
      <c r="I184" s="116" t="s">
        <v>158</v>
      </c>
      <c r="J184" s="327">
        <f t="shared" si="8"/>
        <v>642</v>
      </c>
      <c r="K184" s="283" t="s">
        <v>942</v>
      </c>
      <c r="L184" s="143" t="s">
        <v>567</v>
      </c>
      <c r="M184" s="198" t="s">
        <v>166</v>
      </c>
      <c r="N184" s="46" t="s">
        <v>292</v>
      </c>
      <c r="O184" s="47"/>
      <c r="Q184" s="254"/>
      <c r="S184" s="31"/>
      <c r="T184" s="24"/>
    </row>
    <row r="185" spans="1:20" s="39" customFormat="1" ht="15" x14ac:dyDescent="0.25">
      <c r="B185" s="333"/>
      <c r="C185" s="87"/>
      <c r="D185" s="280" t="s">
        <v>137</v>
      </c>
      <c r="E185" s="338">
        <v>172</v>
      </c>
      <c r="F185" s="275">
        <f t="shared" si="7"/>
        <v>888</v>
      </c>
      <c r="G185" s="131">
        <v>1</v>
      </c>
      <c r="H185" s="131">
        <v>15</v>
      </c>
      <c r="I185" s="116" t="s">
        <v>158</v>
      </c>
      <c r="J185" s="327">
        <f t="shared" si="8"/>
        <v>644</v>
      </c>
      <c r="K185" s="289" t="s">
        <v>307</v>
      </c>
      <c r="L185" s="90" t="s">
        <v>566</v>
      </c>
      <c r="M185" s="203" t="s">
        <v>166</v>
      </c>
      <c r="N185" s="90" t="s">
        <v>308</v>
      </c>
      <c r="O185" s="47"/>
      <c r="Q185" s="254"/>
      <c r="R185" s="114"/>
      <c r="S185" s="24"/>
      <c r="T185" s="24"/>
    </row>
    <row r="186" spans="1:20" s="39" customFormat="1" ht="15" x14ac:dyDescent="0.25">
      <c r="B186" s="333"/>
      <c r="C186" s="87"/>
      <c r="D186" s="79" t="s">
        <v>712</v>
      </c>
      <c r="E186" s="338">
        <v>173</v>
      </c>
      <c r="F186" s="275">
        <f t="shared" si="6"/>
        <v>892</v>
      </c>
      <c r="G186" s="131">
        <v>9</v>
      </c>
      <c r="H186" s="274"/>
      <c r="I186" s="249" t="s">
        <v>879</v>
      </c>
      <c r="J186" s="327">
        <f t="shared" si="5"/>
        <v>646</v>
      </c>
      <c r="K186" s="283" t="s">
        <v>695</v>
      </c>
      <c r="L186" s="85"/>
      <c r="M186" s="85"/>
      <c r="N186" s="48"/>
      <c r="O186" s="47"/>
      <c r="Q186" s="254"/>
      <c r="R186" s="114"/>
      <c r="S186" s="24"/>
      <c r="T186" s="24"/>
    </row>
    <row r="187" spans="1:20" s="39" customFormat="1" ht="15" x14ac:dyDescent="0.25">
      <c r="B187" s="333"/>
      <c r="C187" s="87"/>
      <c r="D187" s="213" t="s">
        <v>614</v>
      </c>
      <c r="E187" s="338">
        <v>174</v>
      </c>
      <c r="F187" s="275">
        <f t="shared" si="6"/>
        <v>896</v>
      </c>
      <c r="G187" s="131">
        <v>9</v>
      </c>
      <c r="H187" s="274"/>
      <c r="I187" s="249" t="s">
        <v>879</v>
      </c>
      <c r="J187" s="327">
        <f t="shared" si="5"/>
        <v>648</v>
      </c>
      <c r="K187" s="283" t="s">
        <v>694</v>
      </c>
      <c r="L187" s="85"/>
      <c r="M187" s="85"/>
      <c r="N187" s="48"/>
      <c r="O187" s="47"/>
      <c r="Q187" s="254"/>
      <c r="R187" s="114"/>
      <c r="S187" s="24"/>
      <c r="T187" s="24"/>
    </row>
    <row r="188" spans="1:20" s="39" customFormat="1" ht="15" x14ac:dyDescent="0.25">
      <c r="B188" s="333"/>
      <c r="C188" s="87"/>
      <c r="D188" s="79" t="s">
        <v>996</v>
      </c>
      <c r="E188" s="338">
        <v>175</v>
      </c>
      <c r="F188" s="275">
        <f t="shared" ref="F188:F199" si="9">4*(O$11*(D$11-1)+E188)+F$12</f>
        <v>900</v>
      </c>
      <c r="G188" s="131">
        <v>9</v>
      </c>
      <c r="H188" s="274"/>
      <c r="I188" s="116" t="s">
        <v>158</v>
      </c>
      <c r="J188" s="327">
        <f t="shared" ref="J188:J199" si="10">300+2*O$11*(D$11-1)+2*E188</f>
        <v>650</v>
      </c>
      <c r="K188" s="286" t="s">
        <v>1035</v>
      </c>
      <c r="L188" s="85"/>
      <c r="M188" s="85"/>
      <c r="N188" s="272"/>
      <c r="O188" s="47"/>
      <c r="Q188" s="254"/>
      <c r="R188" s="114"/>
      <c r="S188" s="24"/>
      <c r="T188" s="24"/>
    </row>
    <row r="189" spans="1:20" s="39" customFormat="1" ht="15" x14ac:dyDescent="0.25">
      <c r="B189" s="333"/>
      <c r="C189" s="87"/>
      <c r="D189" s="213" t="s">
        <v>614</v>
      </c>
      <c r="E189" s="338">
        <v>176</v>
      </c>
      <c r="F189" s="275">
        <f t="shared" si="9"/>
        <v>904</v>
      </c>
      <c r="G189" s="131">
        <v>9</v>
      </c>
      <c r="H189" s="274"/>
      <c r="I189" s="116" t="s">
        <v>158</v>
      </c>
      <c r="J189" s="327">
        <f t="shared" si="10"/>
        <v>652</v>
      </c>
      <c r="K189" s="367" t="s">
        <v>1034</v>
      </c>
      <c r="L189" s="85"/>
      <c r="M189" s="85"/>
      <c r="N189" s="272"/>
      <c r="O189" s="47"/>
      <c r="Q189" s="254"/>
      <c r="R189" s="114"/>
      <c r="S189" s="24"/>
      <c r="T189" s="24"/>
    </row>
    <row r="190" spans="1:20" s="39" customFormat="1" ht="15" x14ac:dyDescent="0.25">
      <c r="B190" s="333"/>
      <c r="C190" s="87"/>
      <c r="D190" s="79" t="s">
        <v>997</v>
      </c>
      <c r="E190" s="338">
        <v>177</v>
      </c>
      <c r="F190" s="275">
        <f t="shared" si="9"/>
        <v>908</v>
      </c>
      <c r="G190" s="131">
        <v>9</v>
      </c>
      <c r="H190" s="274"/>
      <c r="I190" s="116" t="s">
        <v>158</v>
      </c>
      <c r="J190" s="327">
        <f t="shared" si="10"/>
        <v>654</v>
      </c>
      <c r="K190" s="286" t="s">
        <v>1033</v>
      </c>
      <c r="L190" s="85"/>
      <c r="M190" s="85"/>
      <c r="N190" s="272"/>
      <c r="O190" s="47"/>
      <c r="Q190" s="254"/>
      <c r="R190" s="114"/>
      <c r="S190" s="24"/>
      <c r="T190" s="24"/>
    </row>
    <row r="191" spans="1:20" s="39" customFormat="1" ht="15" x14ac:dyDescent="0.25">
      <c r="B191" s="333"/>
      <c r="C191" s="87"/>
      <c r="D191" s="213" t="s">
        <v>614</v>
      </c>
      <c r="E191" s="338">
        <v>178</v>
      </c>
      <c r="F191" s="275">
        <f t="shared" si="9"/>
        <v>912</v>
      </c>
      <c r="G191" s="131">
        <v>9</v>
      </c>
      <c r="H191" s="274"/>
      <c r="I191" s="116" t="s">
        <v>158</v>
      </c>
      <c r="J191" s="327">
        <f t="shared" si="10"/>
        <v>656</v>
      </c>
      <c r="K191" s="286" t="s">
        <v>1032</v>
      </c>
      <c r="L191" s="85"/>
      <c r="M191" s="85"/>
      <c r="N191" s="272"/>
      <c r="O191" s="47"/>
      <c r="Q191" s="254"/>
      <c r="R191" s="114"/>
      <c r="S191" s="24"/>
      <c r="T191" s="24"/>
    </row>
    <row r="192" spans="1:20" s="39" customFormat="1" ht="15" x14ac:dyDescent="0.25">
      <c r="B192" s="333"/>
      <c r="C192" s="87"/>
      <c r="D192" s="79" t="s">
        <v>998</v>
      </c>
      <c r="E192" s="338">
        <v>179</v>
      </c>
      <c r="F192" s="275">
        <f t="shared" si="9"/>
        <v>916</v>
      </c>
      <c r="G192" s="131">
        <v>9</v>
      </c>
      <c r="H192" s="274"/>
      <c r="I192" s="116" t="s">
        <v>158</v>
      </c>
      <c r="J192" s="327">
        <f t="shared" si="10"/>
        <v>658</v>
      </c>
      <c r="K192" s="286" t="s">
        <v>1031</v>
      </c>
      <c r="L192" s="85"/>
      <c r="M192" s="85"/>
      <c r="N192" s="272"/>
      <c r="O192" s="47"/>
      <c r="Q192" s="254"/>
      <c r="R192" s="114"/>
      <c r="S192" s="24"/>
      <c r="T192" s="24"/>
    </row>
    <row r="193" spans="2:20" s="39" customFormat="1" ht="15" x14ac:dyDescent="0.25">
      <c r="B193" s="333"/>
      <c r="C193" s="87"/>
      <c r="D193" s="213" t="s">
        <v>614</v>
      </c>
      <c r="E193" s="338">
        <v>180</v>
      </c>
      <c r="F193" s="275">
        <f t="shared" si="9"/>
        <v>920</v>
      </c>
      <c r="G193" s="131">
        <v>9</v>
      </c>
      <c r="H193" s="274"/>
      <c r="I193" s="116" t="s">
        <v>158</v>
      </c>
      <c r="J193" s="327">
        <f t="shared" si="10"/>
        <v>660</v>
      </c>
      <c r="K193" s="286" t="s">
        <v>1030</v>
      </c>
      <c r="L193" s="85"/>
      <c r="M193" s="85"/>
      <c r="N193" s="272"/>
      <c r="O193" s="47"/>
      <c r="Q193" s="254"/>
      <c r="R193" s="114"/>
      <c r="S193" s="24"/>
      <c r="T193" s="24"/>
    </row>
    <row r="194" spans="2:20" s="39" customFormat="1" ht="15" x14ac:dyDescent="0.25">
      <c r="B194" s="333"/>
      <c r="C194" s="87"/>
      <c r="D194" s="79" t="s">
        <v>999</v>
      </c>
      <c r="E194" s="338">
        <v>181</v>
      </c>
      <c r="F194" s="275">
        <f t="shared" si="9"/>
        <v>924</v>
      </c>
      <c r="G194" s="131">
        <v>9</v>
      </c>
      <c r="H194" s="274"/>
      <c r="I194" s="116" t="s">
        <v>158</v>
      </c>
      <c r="J194" s="327">
        <f t="shared" si="10"/>
        <v>662</v>
      </c>
      <c r="K194" s="286" t="s">
        <v>1029</v>
      </c>
      <c r="L194" s="85"/>
      <c r="M194" s="85"/>
      <c r="N194" s="272"/>
      <c r="O194" s="47"/>
      <c r="Q194" s="254"/>
      <c r="R194" s="114"/>
      <c r="S194" s="24"/>
      <c r="T194" s="24"/>
    </row>
    <row r="195" spans="2:20" s="39" customFormat="1" ht="15" x14ac:dyDescent="0.25">
      <c r="B195" s="333"/>
      <c r="C195" s="87"/>
      <c r="D195" s="213" t="s">
        <v>614</v>
      </c>
      <c r="E195" s="338">
        <v>182</v>
      </c>
      <c r="F195" s="275">
        <f t="shared" si="9"/>
        <v>928</v>
      </c>
      <c r="G195" s="131">
        <v>9</v>
      </c>
      <c r="H195" s="274"/>
      <c r="I195" s="116" t="s">
        <v>158</v>
      </c>
      <c r="J195" s="327">
        <f t="shared" si="10"/>
        <v>664</v>
      </c>
      <c r="K195" s="286" t="s">
        <v>1028</v>
      </c>
      <c r="L195" s="85"/>
      <c r="M195" s="85"/>
      <c r="N195" s="272"/>
      <c r="O195" s="47"/>
      <c r="Q195" s="254"/>
      <c r="R195" s="114"/>
      <c r="S195" s="24"/>
      <c r="T195" s="24"/>
    </row>
    <row r="196" spans="2:20" s="39" customFormat="1" ht="15" x14ac:dyDescent="0.25">
      <c r="B196" s="333"/>
      <c r="C196" s="87"/>
      <c r="D196" s="79" t="s">
        <v>1000</v>
      </c>
      <c r="E196" s="338">
        <v>183</v>
      </c>
      <c r="F196" s="275">
        <f t="shared" si="9"/>
        <v>932</v>
      </c>
      <c r="G196" s="131">
        <v>9</v>
      </c>
      <c r="H196" s="274"/>
      <c r="I196" s="116" t="s">
        <v>158</v>
      </c>
      <c r="J196" s="327">
        <f t="shared" si="10"/>
        <v>666</v>
      </c>
      <c r="K196" s="286" t="s">
        <v>1027</v>
      </c>
      <c r="L196" s="85"/>
      <c r="M196" s="85"/>
      <c r="N196" s="272"/>
      <c r="O196" s="47"/>
      <c r="Q196" s="254"/>
      <c r="R196" s="114"/>
      <c r="S196" s="24"/>
      <c r="T196" s="24"/>
    </row>
    <row r="197" spans="2:20" s="39" customFormat="1" ht="15" x14ac:dyDescent="0.25">
      <c r="B197" s="333"/>
      <c r="C197" s="87"/>
      <c r="D197" s="213" t="s">
        <v>614</v>
      </c>
      <c r="E197" s="338">
        <v>184</v>
      </c>
      <c r="F197" s="275">
        <f t="shared" si="9"/>
        <v>936</v>
      </c>
      <c r="G197" s="131">
        <v>9</v>
      </c>
      <c r="H197" s="274"/>
      <c r="I197" s="116" t="s">
        <v>158</v>
      </c>
      <c r="J197" s="327">
        <f t="shared" si="10"/>
        <v>668</v>
      </c>
      <c r="K197" s="286" t="s">
        <v>1024</v>
      </c>
      <c r="L197" s="85"/>
      <c r="M197" s="85"/>
      <c r="N197" s="272"/>
      <c r="O197" s="47"/>
      <c r="Q197" s="254"/>
      <c r="R197" s="114"/>
      <c r="S197" s="24"/>
      <c r="T197" s="24"/>
    </row>
    <row r="198" spans="2:20" s="39" customFormat="1" ht="15" x14ac:dyDescent="0.25">
      <c r="B198" s="333"/>
      <c r="C198" s="87"/>
      <c r="D198" s="79" t="s">
        <v>1001</v>
      </c>
      <c r="E198" s="338">
        <v>185</v>
      </c>
      <c r="F198" s="275">
        <f t="shared" si="9"/>
        <v>940</v>
      </c>
      <c r="G198" s="131">
        <v>9</v>
      </c>
      <c r="H198" s="274"/>
      <c r="I198" s="116" t="s">
        <v>158</v>
      </c>
      <c r="J198" s="327">
        <f t="shared" si="10"/>
        <v>670</v>
      </c>
      <c r="K198" s="286" t="s">
        <v>1025</v>
      </c>
      <c r="L198" s="85"/>
      <c r="M198" s="85"/>
      <c r="N198" s="272"/>
      <c r="O198" s="47"/>
      <c r="Q198" s="254"/>
      <c r="R198" s="114"/>
      <c r="S198" s="24"/>
      <c r="T198" s="24"/>
    </row>
    <row r="199" spans="2:20" s="39" customFormat="1" ht="15" x14ac:dyDescent="0.25">
      <c r="B199" s="333"/>
      <c r="C199" s="87"/>
      <c r="D199" s="213" t="s">
        <v>614</v>
      </c>
      <c r="E199" s="338">
        <v>186</v>
      </c>
      <c r="F199" s="275">
        <f t="shared" si="9"/>
        <v>944</v>
      </c>
      <c r="G199" s="131">
        <v>9</v>
      </c>
      <c r="H199" s="274"/>
      <c r="I199" s="116" t="s">
        <v>158</v>
      </c>
      <c r="J199" s="327">
        <f t="shared" si="10"/>
        <v>672</v>
      </c>
      <c r="K199" s="286" t="s">
        <v>1026</v>
      </c>
      <c r="L199" s="85"/>
      <c r="M199" s="85"/>
      <c r="N199" s="272"/>
      <c r="O199" s="47"/>
      <c r="Q199" s="254"/>
      <c r="R199" s="114"/>
      <c r="S199" s="24"/>
      <c r="T199" s="24"/>
    </row>
    <row r="200" spans="2:20" s="39" customFormat="1" ht="15" x14ac:dyDescent="0.25">
      <c r="B200" s="333"/>
      <c r="C200" s="87"/>
      <c r="D200" s="79" t="s">
        <v>364</v>
      </c>
      <c r="E200" s="338">
        <v>187</v>
      </c>
      <c r="F200" s="275">
        <f t="shared" si="6"/>
        <v>948</v>
      </c>
      <c r="G200" s="274"/>
      <c r="H200" s="274"/>
      <c r="I200" s="116" t="s">
        <v>158</v>
      </c>
      <c r="J200" s="327">
        <f t="shared" si="5"/>
        <v>674</v>
      </c>
      <c r="K200" s="287"/>
      <c r="L200" s="85"/>
      <c r="M200" s="85"/>
      <c r="N200" s="48"/>
      <c r="O200" s="47"/>
      <c r="Q200" s="254"/>
      <c r="R200" s="114"/>
      <c r="S200" s="24"/>
      <c r="T200" s="24"/>
    </row>
    <row r="201" spans="2:20" s="39" customFormat="1" ht="15" x14ac:dyDescent="0.25">
      <c r="B201" s="333"/>
      <c r="C201" s="87"/>
      <c r="D201" s="280" t="s">
        <v>159</v>
      </c>
      <c r="E201" s="338">
        <v>188</v>
      </c>
      <c r="F201" s="275">
        <f t="shared" si="6"/>
        <v>952</v>
      </c>
      <c r="G201" s="131">
        <v>3</v>
      </c>
      <c r="H201" s="274"/>
      <c r="I201" s="116" t="s">
        <v>158</v>
      </c>
      <c r="J201" s="327">
        <f t="shared" si="5"/>
        <v>676</v>
      </c>
      <c r="K201" s="283" t="s">
        <v>625</v>
      </c>
      <c r="L201" s="46" t="s">
        <v>568</v>
      </c>
      <c r="M201" s="198" t="s">
        <v>166</v>
      </c>
      <c r="N201" s="143" t="s">
        <v>588</v>
      </c>
      <c r="O201" s="144" t="s">
        <v>686</v>
      </c>
      <c r="Q201" s="254"/>
      <c r="R201" s="114"/>
      <c r="S201" s="24"/>
      <c r="T201" s="24"/>
    </row>
    <row r="202" spans="2:20" s="39" customFormat="1" ht="15" x14ac:dyDescent="0.25">
      <c r="B202" s="333"/>
      <c r="C202" s="87"/>
      <c r="D202" s="280" t="s">
        <v>160</v>
      </c>
      <c r="E202" s="338">
        <v>189</v>
      </c>
      <c r="F202" s="275">
        <f t="shared" si="6"/>
        <v>956</v>
      </c>
      <c r="G202" s="131">
        <v>3</v>
      </c>
      <c r="H202" s="274"/>
      <c r="I202" s="116" t="s">
        <v>158</v>
      </c>
      <c r="J202" s="327">
        <f t="shared" si="5"/>
        <v>678</v>
      </c>
      <c r="K202" s="283" t="s">
        <v>626</v>
      </c>
      <c r="L202" s="46" t="s">
        <v>568</v>
      </c>
      <c r="M202" s="198" t="s">
        <v>166</v>
      </c>
      <c r="N202" s="143" t="s">
        <v>588</v>
      </c>
      <c r="O202" s="144" t="s">
        <v>686</v>
      </c>
      <c r="Q202" s="254"/>
      <c r="R202" s="114"/>
      <c r="S202" s="24"/>
      <c r="T202" s="24"/>
    </row>
    <row r="203" spans="2:20" s="39" customFormat="1" ht="15" x14ac:dyDescent="0.25">
      <c r="B203" s="333"/>
      <c r="C203" s="87"/>
      <c r="D203" s="120" t="s">
        <v>140</v>
      </c>
      <c r="E203" s="338">
        <v>190</v>
      </c>
      <c r="F203" s="275">
        <f t="shared" si="6"/>
        <v>960</v>
      </c>
      <c r="G203" s="131">
        <v>4</v>
      </c>
      <c r="H203" s="274"/>
      <c r="I203" s="116" t="s">
        <v>158</v>
      </c>
      <c r="J203" s="327">
        <f t="shared" si="5"/>
        <v>680</v>
      </c>
      <c r="K203" s="283" t="s">
        <v>306</v>
      </c>
      <c r="L203" s="46" t="s">
        <v>568</v>
      </c>
      <c r="M203" s="198" t="s">
        <v>166</v>
      </c>
      <c r="N203" s="143" t="s">
        <v>588</v>
      </c>
      <c r="O203" s="144" t="s">
        <v>686</v>
      </c>
      <c r="Q203" s="254"/>
      <c r="S203" s="31"/>
      <c r="T203" s="24"/>
    </row>
    <row r="204" spans="2:20" s="39" customFormat="1" ht="15" x14ac:dyDescent="0.25">
      <c r="B204" s="333"/>
      <c r="C204" s="87"/>
      <c r="D204" s="120" t="s">
        <v>141</v>
      </c>
      <c r="E204" s="338">
        <v>191</v>
      </c>
      <c r="F204" s="275">
        <f t="shared" si="6"/>
        <v>964</v>
      </c>
      <c r="G204" s="131">
        <v>4</v>
      </c>
      <c r="H204" s="274"/>
      <c r="I204" s="116" t="s">
        <v>158</v>
      </c>
      <c r="J204" s="327">
        <f t="shared" si="5"/>
        <v>682</v>
      </c>
      <c r="K204" s="283" t="s">
        <v>305</v>
      </c>
      <c r="L204" s="46" t="s">
        <v>568</v>
      </c>
      <c r="M204" s="198" t="s">
        <v>166</v>
      </c>
      <c r="N204" s="143" t="s">
        <v>588</v>
      </c>
      <c r="O204" s="144" t="s">
        <v>686</v>
      </c>
      <c r="Q204" s="254"/>
      <c r="S204" s="31"/>
      <c r="T204" s="24"/>
    </row>
    <row r="205" spans="2:20" s="39" customFormat="1" ht="15" x14ac:dyDescent="0.25">
      <c r="B205" s="333"/>
      <c r="C205" s="87"/>
      <c r="D205" s="280" t="s">
        <v>385</v>
      </c>
      <c r="E205" s="338">
        <v>192</v>
      </c>
      <c r="F205" s="275">
        <f t="shared" si="6"/>
        <v>968</v>
      </c>
      <c r="G205" s="131">
        <v>3</v>
      </c>
      <c r="H205" s="274"/>
      <c r="I205" s="116" t="s">
        <v>158</v>
      </c>
      <c r="J205" s="327">
        <f t="shared" si="5"/>
        <v>684</v>
      </c>
      <c r="K205" s="283" t="s">
        <v>557</v>
      </c>
      <c r="L205" s="46" t="s">
        <v>568</v>
      </c>
      <c r="M205" s="198" t="s">
        <v>166</v>
      </c>
      <c r="N205" s="143" t="s">
        <v>588</v>
      </c>
      <c r="O205" s="144" t="s">
        <v>686</v>
      </c>
      <c r="Q205" s="254"/>
      <c r="S205" s="31"/>
      <c r="T205" s="24"/>
    </row>
    <row r="206" spans="2:20" s="39" customFormat="1" ht="15" x14ac:dyDescent="0.25">
      <c r="B206" s="333"/>
      <c r="C206" s="87"/>
      <c r="D206" s="280" t="s">
        <v>487</v>
      </c>
      <c r="E206" s="338">
        <v>193</v>
      </c>
      <c r="F206" s="275">
        <f t="shared" si="6"/>
        <v>972</v>
      </c>
      <c r="G206" s="131">
        <v>4</v>
      </c>
      <c r="H206" s="274"/>
      <c r="I206" s="116" t="s">
        <v>158</v>
      </c>
      <c r="J206" s="327">
        <f t="shared" si="5"/>
        <v>686</v>
      </c>
      <c r="K206" s="283" t="s">
        <v>617</v>
      </c>
      <c r="L206" s="46" t="s">
        <v>568</v>
      </c>
      <c r="M206" s="198" t="s">
        <v>166</v>
      </c>
      <c r="N206" s="143" t="s">
        <v>588</v>
      </c>
      <c r="O206" s="144" t="s">
        <v>686</v>
      </c>
      <c r="Q206" s="254"/>
      <c r="S206" s="31"/>
      <c r="T206" s="24"/>
    </row>
    <row r="207" spans="2:20" s="39" customFormat="1" ht="15" x14ac:dyDescent="0.25">
      <c r="B207" s="333"/>
      <c r="C207" s="87"/>
      <c r="D207" s="280" t="s">
        <v>486</v>
      </c>
      <c r="E207" s="338">
        <v>194</v>
      </c>
      <c r="F207" s="275">
        <f t="shared" si="6"/>
        <v>976</v>
      </c>
      <c r="G207" s="131">
        <v>3</v>
      </c>
      <c r="H207" s="274"/>
      <c r="I207" s="116" t="s">
        <v>158</v>
      </c>
      <c r="J207" s="327">
        <f t="shared" si="5"/>
        <v>688</v>
      </c>
      <c r="K207" s="283" t="s">
        <v>1041</v>
      </c>
      <c r="L207" s="46" t="s">
        <v>568</v>
      </c>
      <c r="M207" s="198" t="s">
        <v>166</v>
      </c>
      <c r="N207" s="143" t="s">
        <v>588</v>
      </c>
      <c r="O207" s="144" t="s">
        <v>686</v>
      </c>
      <c r="Q207" s="254"/>
      <c r="S207" s="31"/>
      <c r="T207" s="24"/>
    </row>
    <row r="208" spans="2:20" s="39" customFormat="1" ht="15" x14ac:dyDescent="0.25">
      <c r="B208" s="333"/>
      <c r="C208" s="87"/>
      <c r="D208" s="79" t="s">
        <v>713</v>
      </c>
      <c r="E208" s="338">
        <v>195</v>
      </c>
      <c r="F208" s="275">
        <f t="shared" si="6"/>
        <v>980</v>
      </c>
      <c r="G208" s="131">
        <v>9</v>
      </c>
      <c r="H208" s="274"/>
      <c r="I208" s="116" t="s">
        <v>158</v>
      </c>
      <c r="J208" s="327">
        <f t="shared" si="5"/>
        <v>690</v>
      </c>
      <c r="K208" s="283" t="s">
        <v>696</v>
      </c>
      <c r="L208" s="46" t="s">
        <v>568</v>
      </c>
      <c r="M208" s="198" t="s">
        <v>166</v>
      </c>
      <c r="N208" s="143" t="s">
        <v>568</v>
      </c>
      <c r="O208" s="47" t="s">
        <v>612</v>
      </c>
      <c r="P208" s="109"/>
      <c r="Q208" s="254"/>
      <c r="R208" s="109"/>
      <c r="S208" s="17"/>
      <c r="T208" s="17"/>
    </row>
    <row r="209" spans="2:20" s="39" customFormat="1" ht="15" x14ac:dyDescent="0.25">
      <c r="B209" s="333"/>
      <c r="C209" s="87"/>
      <c r="D209" s="213" t="s">
        <v>614</v>
      </c>
      <c r="E209" s="338">
        <v>196</v>
      </c>
      <c r="F209" s="275">
        <f t="shared" si="6"/>
        <v>984</v>
      </c>
      <c r="G209" s="131">
        <v>9</v>
      </c>
      <c r="H209" s="274"/>
      <c r="I209" s="116" t="s">
        <v>158</v>
      </c>
      <c r="J209" s="327">
        <f t="shared" si="5"/>
        <v>692</v>
      </c>
      <c r="K209" s="283" t="s">
        <v>697</v>
      </c>
      <c r="L209" s="46" t="s">
        <v>568</v>
      </c>
      <c r="M209" s="198" t="s">
        <v>166</v>
      </c>
      <c r="N209" s="143" t="s">
        <v>568</v>
      </c>
      <c r="O209" s="47" t="s">
        <v>612</v>
      </c>
      <c r="P209" s="140"/>
      <c r="Q209" s="254"/>
      <c r="R209" s="140"/>
      <c r="S209" s="17"/>
      <c r="T209" s="17"/>
    </row>
    <row r="210" spans="2:20" s="39" customFormat="1" ht="15" x14ac:dyDescent="0.25">
      <c r="B210" s="333"/>
      <c r="C210" s="87"/>
      <c r="D210" s="213" t="s">
        <v>613</v>
      </c>
      <c r="E210" s="338">
        <v>197</v>
      </c>
      <c r="F210" s="275">
        <f t="shared" si="6"/>
        <v>988</v>
      </c>
      <c r="G210" s="131">
        <v>9</v>
      </c>
      <c r="H210" s="274"/>
      <c r="I210" s="116" t="s">
        <v>158</v>
      </c>
      <c r="J210" s="327">
        <f t="shared" si="5"/>
        <v>694</v>
      </c>
      <c r="K210" s="283" t="s">
        <v>618</v>
      </c>
      <c r="L210" s="46" t="s">
        <v>568</v>
      </c>
      <c r="M210" s="198" t="s">
        <v>166</v>
      </c>
      <c r="N210" s="143" t="s">
        <v>588</v>
      </c>
      <c r="O210" s="144" t="s">
        <v>686</v>
      </c>
      <c r="P210" s="140"/>
      <c r="Q210" s="254"/>
      <c r="R210" s="140"/>
      <c r="S210" s="17"/>
      <c r="T210" s="17"/>
    </row>
    <row r="211" spans="2:20" s="39" customFormat="1" ht="15" x14ac:dyDescent="0.25">
      <c r="B211" s="333"/>
      <c r="C211" s="87"/>
      <c r="D211" s="79" t="s">
        <v>714</v>
      </c>
      <c r="E211" s="338">
        <v>198</v>
      </c>
      <c r="F211" s="275">
        <f t="shared" si="6"/>
        <v>992</v>
      </c>
      <c r="G211" s="131">
        <v>9</v>
      </c>
      <c r="H211" s="274"/>
      <c r="I211" s="116" t="s">
        <v>158</v>
      </c>
      <c r="J211" s="327">
        <f t="shared" si="5"/>
        <v>696</v>
      </c>
      <c r="K211" s="283" t="s">
        <v>698</v>
      </c>
      <c r="L211" s="46" t="s">
        <v>568</v>
      </c>
      <c r="M211" s="198" t="s">
        <v>166</v>
      </c>
      <c r="N211" s="143" t="s">
        <v>568</v>
      </c>
      <c r="O211" s="47" t="s">
        <v>612</v>
      </c>
      <c r="P211" s="109"/>
      <c r="Q211" s="254"/>
      <c r="R211" s="109"/>
      <c r="S211" s="17"/>
      <c r="T211" s="17"/>
    </row>
    <row r="212" spans="2:20" s="39" customFormat="1" ht="15" x14ac:dyDescent="0.25">
      <c r="B212" s="333"/>
      <c r="C212" s="87"/>
      <c r="D212" s="213" t="s">
        <v>614</v>
      </c>
      <c r="E212" s="338">
        <v>199</v>
      </c>
      <c r="F212" s="275">
        <f t="shared" si="6"/>
        <v>996</v>
      </c>
      <c r="G212" s="131">
        <v>9</v>
      </c>
      <c r="H212" s="274"/>
      <c r="I212" s="116" t="s">
        <v>158</v>
      </c>
      <c r="J212" s="327">
        <f t="shared" si="5"/>
        <v>698</v>
      </c>
      <c r="K212" s="283" t="s">
        <v>699</v>
      </c>
      <c r="L212" s="46" t="s">
        <v>568</v>
      </c>
      <c r="M212" s="198" t="s">
        <v>166</v>
      </c>
      <c r="N212" s="143" t="s">
        <v>568</v>
      </c>
      <c r="O212" s="47" t="s">
        <v>612</v>
      </c>
      <c r="P212" s="140"/>
      <c r="Q212" s="254"/>
      <c r="R212" s="140"/>
      <c r="S212" s="17"/>
      <c r="T212" s="17"/>
    </row>
    <row r="213" spans="2:20" s="39" customFormat="1" ht="15" x14ac:dyDescent="0.25">
      <c r="B213" s="333"/>
      <c r="C213" s="87"/>
      <c r="D213" s="213" t="s">
        <v>613</v>
      </c>
      <c r="E213" s="338">
        <v>200</v>
      </c>
      <c r="F213" s="275">
        <f t="shared" si="6"/>
        <v>1000</v>
      </c>
      <c r="G213" s="131">
        <v>9</v>
      </c>
      <c r="H213" s="274"/>
      <c r="I213" s="116" t="s">
        <v>158</v>
      </c>
      <c r="J213" s="327">
        <f t="shared" si="5"/>
        <v>700</v>
      </c>
      <c r="K213" s="283" t="s">
        <v>618</v>
      </c>
      <c r="L213" s="46" t="s">
        <v>568</v>
      </c>
      <c r="M213" s="198" t="s">
        <v>166</v>
      </c>
      <c r="N213" s="143" t="s">
        <v>588</v>
      </c>
      <c r="O213" s="144" t="s">
        <v>686</v>
      </c>
      <c r="P213" s="140"/>
      <c r="Q213" s="254"/>
      <c r="R213" s="140"/>
      <c r="S213" s="17"/>
      <c r="T213" s="17"/>
    </row>
    <row r="214" spans="2:20" s="39" customFormat="1" ht="15" x14ac:dyDescent="0.25">
      <c r="B214" s="333"/>
      <c r="C214" s="87"/>
      <c r="D214" s="79" t="s">
        <v>715</v>
      </c>
      <c r="E214" s="338">
        <v>201</v>
      </c>
      <c r="F214" s="275">
        <f t="shared" si="6"/>
        <v>1004</v>
      </c>
      <c r="G214" s="131">
        <v>9</v>
      </c>
      <c r="H214" s="274"/>
      <c r="I214" s="116" t="s">
        <v>158</v>
      </c>
      <c r="J214" s="327">
        <f t="shared" si="5"/>
        <v>702</v>
      </c>
      <c r="K214" s="283" t="s">
        <v>700</v>
      </c>
      <c r="L214" s="46" t="s">
        <v>568</v>
      </c>
      <c r="M214" s="198" t="s">
        <v>166</v>
      </c>
      <c r="N214" s="143" t="s">
        <v>568</v>
      </c>
      <c r="O214" s="47" t="s">
        <v>612</v>
      </c>
      <c r="Q214" s="254"/>
      <c r="S214" s="31"/>
      <c r="T214" s="24"/>
    </row>
    <row r="215" spans="2:20" s="39" customFormat="1" ht="15" x14ac:dyDescent="0.25">
      <c r="B215" s="333"/>
      <c r="C215" s="87"/>
      <c r="D215" s="213" t="s">
        <v>614</v>
      </c>
      <c r="E215" s="338">
        <v>202</v>
      </c>
      <c r="F215" s="275">
        <f t="shared" si="6"/>
        <v>1008</v>
      </c>
      <c r="G215" s="131">
        <v>9</v>
      </c>
      <c r="H215" s="274"/>
      <c r="I215" s="116" t="s">
        <v>158</v>
      </c>
      <c r="J215" s="327">
        <f t="shared" si="5"/>
        <v>704</v>
      </c>
      <c r="K215" s="283" t="s">
        <v>701</v>
      </c>
      <c r="L215" s="46" t="s">
        <v>568</v>
      </c>
      <c r="M215" s="198" t="s">
        <v>166</v>
      </c>
      <c r="N215" s="143" t="s">
        <v>568</v>
      </c>
      <c r="O215" s="47" t="s">
        <v>612</v>
      </c>
      <c r="Q215" s="254"/>
      <c r="S215" s="31"/>
      <c r="T215" s="24"/>
    </row>
    <row r="216" spans="2:20" s="39" customFormat="1" ht="15" x14ac:dyDescent="0.25">
      <c r="B216" s="333"/>
      <c r="C216" s="87"/>
      <c r="D216" s="213" t="s">
        <v>613</v>
      </c>
      <c r="E216" s="338">
        <v>203</v>
      </c>
      <c r="F216" s="275">
        <f t="shared" si="6"/>
        <v>1012</v>
      </c>
      <c r="G216" s="131">
        <v>9</v>
      </c>
      <c r="H216" s="274"/>
      <c r="I216" s="116" t="s">
        <v>158</v>
      </c>
      <c r="J216" s="327">
        <f t="shared" si="5"/>
        <v>706</v>
      </c>
      <c r="K216" s="283" t="s">
        <v>619</v>
      </c>
      <c r="L216" s="46" t="s">
        <v>568</v>
      </c>
      <c r="M216" s="198" t="s">
        <v>166</v>
      </c>
      <c r="N216" s="143" t="s">
        <v>588</v>
      </c>
      <c r="O216" s="144" t="s">
        <v>686</v>
      </c>
      <c r="Q216" s="254"/>
      <c r="S216" s="31"/>
      <c r="T216" s="24"/>
    </row>
    <row r="217" spans="2:20" s="39" customFormat="1" ht="15" x14ac:dyDescent="0.25">
      <c r="B217" s="333"/>
      <c r="C217" s="87"/>
      <c r="D217" s="79" t="s">
        <v>716</v>
      </c>
      <c r="E217" s="338">
        <v>204</v>
      </c>
      <c r="F217" s="275">
        <f t="shared" si="6"/>
        <v>1016</v>
      </c>
      <c r="G217" s="131">
        <v>9</v>
      </c>
      <c r="H217" s="274"/>
      <c r="I217" s="116" t="s">
        <v>158</v>
      </c>
      <c r="J217" s="327">
        <f t="shared" si="5"/>
        <v>708</v>
      </c>
      <c r="K217" s="283" t="s">
        <v>702</v>
      </c>
      <c r="L217" s="46" t="s">
        <v>568</v>
      </c>
      <c r="M217" s="198" t="s">
        <v>166</v>
      </c>
      <c r="N217" s="143" t="s">
        <v>568</v>
      </c>
      <c r="O217" s="47" t="s">
        <v>612</v>
      </c>
      <c r="P217" s="109"/>
      <c r="Q217" s="254"/>
      <c r="R217" s="109"/>
      <c r="S217" s="17"/>
      <c r="T217" s="17"/>
    </row>
    <row r="218" spans="2:20" s="39" customFormat="1" ht="15" x14ac:dyDescent="0.25">
      <c r="B218" s="333"/>
      <c r="C218" s="87"/>
      <c r="D218" s="213" t="s">
        <v>614</v>
      </c>
      <c r="E218" s="338">
        <v>205</v>
      </c>
      <c r="F218" s="275">
        <f t="shared" si="6"/>
        <v>1020</v>
      </c>
      <c r="G218" s="131">
        <v>9</v>
      </c>
      <c r="H218" s="274"/>
      <c r="I218" s="116" t="s">
        <v>158</v>
      </c>
      <c r="J218" s="327">
        <f t="shared" si="5"/>
        <v>710</v>
      </c>
      <c r="K218" s="283" t="s">
        <v>703</v>
      </c>
      <c r="L218" s="46" t="s">
        <v>568</v>
      </c>
      <c r="M218" s="198" t="s">
        <v>166</v>
      </c>
      <c r="N218" s="143" t="s">
        <v>568</v>
      </c>
      <c r="O218" s="47" t="s">
        <v>612</v>
      </c>
      <c r="P218" s="109"/>
      <c r="Q218" s="254"/>
      <c r="R218" s="109"/>
      <c r="S218" s="17"/>
      <c r="T218" s="17"/>
    </row>
    <row r="219" spans="2:20" s="39" customFormat="1" ht="15" x14ac:dyDescent="0.25">
      <c r="B219" s="333"/>
      <c r="C219" s="87"/>
      <c r="D219" s="213" t="s">
        <v>613</v>
      </c>
      <c r="E219" s="338">
        <v>206</v>
      </c>
      <c r="F219" s="275">
        <f t="shared" si="6"/>
        <v>1024</v>
      </c>
      <c r="G219" s="131">
        <v>9</v>
      </c>
      <c r="H219" s="274"/>
      <c r="I219" s="116" t="s">
        <v>158</v>
      </c>
      <c r="J219" s="327">
        <f t="shared" si="5"/>
        <v>712</v>
      </c>
      <c r="K219" s="283" t="s">
        <v>619</v>
      </c>
      <c r="L219" s="46" t="s">
        <v>568</v>
      </c>
      <c r="M219" s="198" t="s">
        <v>166</v>
      </c>
      <c r="N219" s="143" t="s">
        <v>588</v>
      </c>
      <c r="O219" s="144" t="s">
        <v>686</v>
      </c>
      <c r="P219" s="109"/>
      <c r="Q219" s="254"/>
      <c r="R219" s="109"/>
      <c r="S219" s="17"/>
      <c r="T219" s="17"/>
    </row>
    <row r="220" spans="2:20" s="39" customFormat="1" ht="15" x14ac:dyDescent="0.25">
      <c r="B220" s="333"/>
      <c r="C220" s="87"/>
      <c r="D220" s="280" t="s">
        <v>488</v>
      </c>
      <c r="E220" s="338">
        <v>207</v>
      </c>
      <c r="F220" s="275">
        <f t="shared" si="6"/>
        <v>1028</v>
      </c>
      <c r="G220" s="131">
        <v>4</v>
      </c>
      <c r="H220" s="274"/>
      <c r="I220" s="116" t="s">
        <v>158</v>
      </c>
      <c r="J220" s="327">
        <f t="shared" si="5"/>
        <v>714</v>
      </c>
      <c r="K220" s="283" t="s">
        <v>620</v>
      </c>
      <c r="L220" s="46" t="s">
        <v>568</v>
      </c>
      <c r="M220" s="198" t="s">
        <v>166</v>
      </c>
      <c r="N220" s="143" t="s">
        <v>588</v>
      </c>
      <c r="O220" s="144" t="s">
        <v>686</v>
      </c>
      <c r="Q220" s="254"/>
      <c r="S220" s="31"/>
      <c r="T220" s="24"/>
    </row>
    <row r="221" spans="2:20" s="39" customFormat="1" ht="15" x14ac:dyDescent="0.25">
      <c r="B221" s="333"/>
      <c r="C221" s="87"/>
      <c r="D221" s="280" t="s">
        <v>489</v>
      </c>
      <c r="E221" s="338">
        <v>208</v>
      </c>
      <c r="F221" s="275">
        <f t="shared" si="6"/>
        <v>1032</v>
      </c>
      <c r="G221" s="131">
        <v>3</v>
      </c>
      <c r="H221" s="274"/>
      <c r="I221" s="116" t="s">
        <v>158</v>
      </c>
      <c r="J221" s="327">
        <f t="shared" si="5"/>
        <v>716</v>
      </c>
      <c r="K221" s="283" t="s">
        <v>1042</v>
      </c>
      <c r="L221" s="46" t="s">
        <v>568</v>
      </c>
      <c r="M221" s="198" t="s">
        <v>166</v>
      </c>
      <c r="N221" s="143" t="s">
        <v>588</v>
      </c>
      <c r="O221" s="144" t="s">
        <v>686</v>
      </c>
      <c r="P221" s="109"/>
      <c r="Q221" s="254"/>
      <c r="R221" s="109"/>
      <c r="S221" s="17"/>
      <c r="T221" s="17"/>
    </row>
    <row r="222" spans="2:20" s="39" customFormat="1" ht="15" x14ac:dyDescent="0.25">
      <c r="B222" s="333"/>
      <c r="C222" s="87"/>
      <c r="D222" s="79" t="s">
        <v>717</v>
      </c>
      <c r="E222" s="338">
        <v>209</v>
      </c>
      <c r="F222" s="275">
        <f t="shared" si="6"/>
        <v>1036</v>
      </c>
      <c r="G222" s="131">
        <v>9</v>
      </c>
      <c r="H222" s="274"/>
      <c r="I222" s="116" t="s">
        <v>158</v>
      </c>
      <c r="J222" s="327">
        <f t="shared" si="5"/>
        <v>718</v>
      </c>
      <c r="K222" s="283" t="s">
        <v>704</v>
      </c>
      <c r="L222" s="46" t="s">
        <v>568</v>
      </c>
      <c r="M222" s="198" t="s">
        <v>166</v>
      </c>
      <c r="N222" s="143" t="s">
        <v>568</v>
      </c>
      <c r="O222" s="47" t="s">
        <v>612</v>
      </c>
      <c r="P222" s="109"/>
      <c r="Q222" s="254"/>
      <c r="R222" s="109"/>
      <c r="S222" s="17"/>
      <c r="T222" s="17"/>
    </row>
    <row r="223" spans="2:20" s="39" customFormat="1" ht="15" x14ac:dyDescent="0.25">
      <c r="B223" s="333"/>
      <c r="C223" s="87"/>
      <c r="D223" s="213" t="s">
        <v>614</v>
      </c>
      <c r="E223" s="338">
        <v>210</v>
      </c>
      <c r="F223" s="275">
        <f t="shared" si="6"/>
        <v>1040</v>
      </c>
      <c r="G223" s="131">
        <v>9</v>
      </c>
      <c r="H223" s="274"/>
      <c r="I223" s="116" t="s">
        <v>158</v>
      </c>
      <c r="J223" s="327">
        <f t="shared" ref="J223:J295" si="11">300+2*O$11*(D$11-1)+2*E223</f>
        <v>720</v>
      </c>
      <c r="K223" s="283" t="s">
        <v>705</v>
      </c>
      <c r="L223" s="46" t="s">
        <v>568</v>
      </c>
      <c r="M223" s="198" t="s">
        <v>166</v>
      </c>
      <c r="N223" s="143" t="s">
        <v>568</v>
      </c>
      <c r="O223" s="47" t="s">
        <v>612</v>
      </c>
      <c r="P223" s="109"/>
      <c r="Q223" s="254"/>
      <c r="R223" s="109"/>
      <c r="S223" s="17"/>
      <c r="T223" s="17"/>
    </row>
    <row r="224" spans="2:20" s="39" customFormat="1" ht="15" x14ac:dyDescent="0.25">
      <c r="B224" s="333"/>
      <c r="C224" s="87"/>
      <c r="D224" s="213" t="s">
        <v>613</v>
      </c>
      <c r="E224" s="338">
        <v>211</v>
      </c>
      <c r="F224" s="275">
        <f t="shared" ref="F224:F296" si="12">4*(O$11*(D$11-1)+E224)+F$12</f>
        <v>1044</v>
      </c>
      <c r="G224" s="131">
        <v>9</v>
      </c>
      <c r="H224" s="274"/>
      <c r="I224" s="116" t="s">
        <v>158</v>
      </c>
      <c r="J224" s="327">
        <f t="shared" si="11"/>
        <v>722</v>
      </c>
      <c r="K224" s="283" t="s">
        <v>621</v>
      </c>
      <c r="L224" s="46" t="s">
        <v>568</v>
      </c>
      <c r="M224" s="198" t="s">
        <v>166</v>
      </c>
      <c r="N224" s="143" t="s">
        <v>588</v>
      </c>
      <c r="O224" s="144" t="s">
        <v>686</v>
      </c>
      <c r="P224" s="109"/>
      <c r="Q224" s="254"/>
      <c r="R224" s="109"/>
      <c r="S224" s="17"/>
      <c r="T224" s="17"/>
    </row>
    <row r="225" spans="1:20" s="39" customFormat="1" ht="15" x14ac:dyDescent="0.25">
      <c r="B225" s="333"/>
      <c r="C225" s="87"/>
      <c r="D225" s="79" t="s">
        <v>718</v>
      </c>
      <c r="E225" s="338">
        <v>212</v>
      </c>
      <c r="F225" s="275">
        <f t="shared" si="12"/>
        <v>1048</v>
      </c>
      <c r="G225" s="131">
        <v>9</v>
      </c>
      <c r="H225" s="274"/>
      <c r="I225" s="116" t="s">
        <v>158</v>
      </c>
      <c r="J225" s="327">
        <f t="shared" si="11"/>
        <v>724</v>
      </c>
      <c r="K225" s="283" t="s">
        <v>706</v>
      </c>
      <c r="L225" s="46" t="s">
        <v>568</v>
      </c>
      <c r="M225" s="198" t="s">
        <v>166</v>
      </c>
      <c r="N225" s="143" t="s">
        <v>568</v>
      </c>
      <c r="O225" s="47" t="s">
        <v>612</v>
      </c>
      <c r="P225" s="109"/>
      <c r="Q225" s="254"/>
      <c r="R225" s="109"/>
      <c r="S225" s="17"/>
      <c r="T225" s="17"/>
    </row>
    <row r="226" spans="1:20" s="39" customFormat="1" ht="15" x14ac:dyDescent="0.25">
      <c r="B226" s="333"/>
      <c r="C226" s="87"/>
      <c r="D226" s="213" t="s">
        <v>614</v>
      </c>
      <c r="E226" s="338">
        <v>213</v>
      </c>
      <c r="F226" s="275">
        <f t="shared" si="12"/>
        <v>1052</v>
      </c>
      <c r="G226" s="131">
        <v>9</v>
      </c>
      <c r="H226" s="274"/>
      <c r="I226" s="116" t="s">
        <v>158</v>
      </c>
      <c r="J226" s="327">
        <f t="shared" si="11"/>
        <v>726</v>
      </c>
      <c r="K226" s="283" t="s">
        <v>707</v>
      </c>
      <c r="L226" s="46" t="s">
        <v>568</v>
      </c>
      <c r="M226" s="198" t="s">
        <v>166</v>
      </c>
      <c r="N226" s="143" t="s">
        <v>568</v>
      </c>
      <c r="O226" s="47" t="s">
        <v>612</v>
      </c>
      <c r="Q226" s="254"/>
      <c r="S226" s="31"/>
      <c r="T226" s="24"/>
    </row>
    <row r="227" spans="1:20" s="39" customFormat="1" ht="15" x14ac:dyDescent="0.25">
      <c r="B227" s="333"/>
      <c r="C227" s="87"/>
      <c r="D227" s="213" t="s">
        <v>613</v>
      </c>
      <c r="E227" s="338">
        <v>214</v>
      </c>
      <c r="F227" s="275">
        <f t="shared" si="12"/>
        <v>1056</v>
      </c>
      <c r="G227" s="131">
        <v>9</v>
      </c>
      <c r="H227" s="274"/>
      <c r="I227" s="116" t="s">
        <v>158</v>
      </c>
      <c r="J227" s="327">
        <f t="shared" si="11"/>
        <v>728</v>
      </c>
      <c r="K227" s="283" t="s">
        <v>621</v>
      </c>
      <c r="L227" s="46" t="s">
        <v>568</v>
      </c>
      <c r="M227" s="198" t="s">
        <v>166</v>
      </c>
      <c r="N227" s="143" t="s">
        <v>588</v>
      </c>
      <c r="O227" s="144" t="s">
        <v>686</v>
      </c>
      <c r="Q227" s="254"/>
      <c r="S227" s="31"/>
      <c r="T227" s="24"/>
    </row>
    <row r="228" spans="1:20" s="39" customFormat="1" ht="15" x14ac:dyDescent="0.25">
      <c r="B228" s="333"/>
      <c r="C228" s="87"/>
      <c r="D228" s="79" t="s">
        <v>719</v>
      </c>
      <c r="E228" s="338">
        <v>215</v>
      </c>
      <c r="F228" s="275">
        <f t="shared" si="12"/>
        <v>1060</v>
      </c>
      <c r="G228" s="131">
        <v>9</v>
      </c>
      <c r="H228" s="274"/>
      <c r="I228" s="116" t="s">
        <v>158</v>
      </c>
      <c r="J228" s="327">
        <f t="shared" si="11"/>
        <v>730</v>
      </c>
      <c r="K228" s="283" t="s">
        <v>708</v>
      </c>
      <c r="L228" s="46" t="s">
        <v>568</v>
      </c>
      <c r="M228" s="198" t="s">
        <v>166</v>
      </c>
      <c r="N228" s="143" t="s">
        <v>568</v>
      </c>
      <c r="O228" s="47" t="s">
        <v>612</v>
      </c>
      <c r="Q228" s="254"/>
      <c r="S228" s="31"/>
      <c r="T228" s="24"/>
    </row>
    <row r="229" spans="1:20" s="39" customFormat="1" ht="15" x14ac:dyDescent="0.25">
      <c r="B229" s="333"/>
      <c r="C229" s="87"/>
      <c r="D229" s="213" t="s">
        <v>614</v>
      </c>
      <c r="E229" s="338">
        <v>216</v>
      </c>
      <c r="F229" s="275">
        <f t="shared" si="12"/>
        <v>1064</v>
      </c>
      <c r="G229" s="131">
        <v>9</v>
      </c>
      <c r="H229" s="274"/>
      <c r="I229" s="116" t="s">
        <v>158</v>
      </c>
      <c r="J229" s="327">
        <f t="shared" si="11"/>
        <v>732</v>
      </c>
      <c r="K229" s="283" t="s">
        <v>709</v>
      </c>
      <c r="L229" s="46" t="s">
        <v>568</v>
      </c>
      <c r="M229" s="198" t="s">
        <v>166</v>
      </c>
      <c r="N229" s="143" t="s">
        <v>568</v>
      </c>
      <c r="O229" s="47" t="s">
        <v>612</v>
      </c>
      <c r="P229" s="109"/>
      <c r="Q229" s="254"/>
      <c r="R229" s="109"/>
      <c r="S229" s="17"/>
      <c r="T229" s="17"/>
    </row>
    <row r="230" spans="1:20" s="39" customFormat="1" ht="15" x14ac:dyDescent="0.25">
      <c r="B230" s="333"/>
      <c r="C230" s="87"/>
      <c r="D230" s="213" t="s">
        <v>613</v>
      </c>
      <c r="E230" s="338">
        <v>217</v>
      </c>
      <c r="F230" s="275">
        <f t="shared" si="12"/>
        <v>1068</v>
      </c>
      <c r="G230" s="131">
        <v>9</v>
      </c>
      <c r="H230" s="274"/>
      <c r="I230" s="116" t="s">
        <v>158</v>
      </c>
      <c r="J230" s="327">
        <f t="shared" si="11"/>
        <v>734</v>
      </c>
      <c r="K230" s="283" t="s">
        <v>622</v>
      </c>
      <c r="L230" s="46" t="s">
        <v>568</v>
      </c>
      <c r="M230" s="198" t="s">
        <v>166</v>
      </c>
      <c r="N230" s="143" t="s">
        <v>588</v>
      </c>
      <c r="O230" s="144" t="s">
        <v>686</v>
      </c>
      <c r="P230" s="109"/>
      <c r="Q230" s="254"/>
      <c r="R230" s="109"/>
      <c r="S230" s="17"/>
      <c r="T230" s="17"/>
    </row>
    <row r="231" spans="1:20" s="39" customFormat="1" ht="15" x14ac:dyDescent="0.25">
      <c r="B231" s="333"/>
      <c r="C231" s="87"/>
      <c r="D231" s="79" t="s">
        <v>720</v>
      </c>
      <c r="E231" s="338">
        <v>218</v>
      </c>
      <c r="F231" s="275">
        <f t="shared" si="12"/>
        <v>1072</v>
      </c>
      <c r="G231" s="131">
        <v>9</v>
      </c>
      <c r="H231" s="274"/>
      <c r="I231" s="116" t="s">
        <v>158</v>
      </c>
      <c r="J231" s="327">
        <f t="shared" si="11"/>
        <v>736</v>
      </c>
      <c r="K231" s="283" t="s">
        <v>710</v>
      </c>
      <c r="L231" s="46" t="s">
        <v>568</v>
      </c>
      <c r="M231" s="198" t="s">
        <v>166</v>
      </c>
      <c r="N231" s="143" t="s">
        <v>568</v>
      </c>
      <c r="O231" s="47" t="s">
        <v>612</v>
      </c>
      <c r="P231" s="109"/>
      <c r="Q231" s="254"/>
      <c r="R231" s="109"/>
      <c r="S231" s="17"/>
      <c r="T231" s="17"/>
    </row>
    <row r="232" spans="1:20" s="39" customFormat="1" ht="15" x14ac:dyDescent="0.25">
      <c r="B232" s="333"/>
      <c r="C232" s="87"/>
      <c r="D232" s="213" t="s">
        <v>614</v>
      </c>
      <c r="E232" s="338">
        <v>219</v>
      </c>
      <c r="F232" s="275">
        <f t="shared" si="12"/>
        <v>1076</v>
      </c>
      <c r="G232" s="131">
        <v>9</v>
      </c>
      <c r="H232" s="274"/>
      <c r="I232" s="116" t="s">
        <v>158</v>
      </c>
      <c r="J232" s="327">
        <f t="shared" si="11"/>
        <v>738</v>
      </c>
      <c r="K232" s="283" t="s">
        <v>711</v>
      </c>
      <c r="L232" s="46" t="s">
        <v>568</v>
      </c>
      <c r="M232" s="198" t="s">
        <v>166</v>
      </c>
      <c r="N232" s="143" t="s">
        <v>568</v>
      </c>
      <c r="O232" s="47" t="s">
        <v>612</v>
      </c>
      <c r="P232" s="109"/>
      <c r="Q232" s="254"/>
      <c r="R232" s="109"/>
      <c r="S232" s="17"/>
      <c r="T232" s="17"/>
    </row>
    <row r="233" spans="1:20" s="39" customFormat="1" ht="15" x14ac:dyDescent="0.25">
      <c r="B233" s="333"/>
      <c r="C233" s="87"/>
      <c r="D233" s="213" t="s">
        <v>613</v>
      </c>
      <c r="E233" s="338">
        <v>220</v>
      </c>
      <c r="F233" s="275">
        <f t="shared" si="12"/>
        <v>1080</v>
      </c>
      <c r="G233" s="131">
        <v>9</v>
      </c>
      <c r="H233" s="274"/>
      <c r="I233" s="116" t="s">
        <v>158</v>
      </c>
      <c r="J233" s="327">
        <f t="shared" si="11"/>
        <v>740</v>
      </c>
      <c r="K233" s="283" t="s">
        <v>622</v>
      </c>
      <c r="L233" s="46" t="s">
        <v>568</v>
      </c>
      <c r="M233" s="198" t="s">
        <v>166</v>
      </c>
      <c r="N233" s="143" t="s">
        <v>588</v>
      </c>
      <c r="O233" s="144" t="s">
        <v>686</v>
      </c>
      <c r="P233" s="109"/>
      <c r="Q233" s="254"/>
      <c r="R233" s="109"/>
      <c r="S233" s="17"/>
      <c r="T233" s="17"/>
    </row>
    <row r="234" spans="1:20" s="39" customFormat="1" ht="15" x14ac:dyDescent="0.25">
      <c r="A234" s="38"/>
      <c r="B234" s="333"/>
      <c r="C234" s="326"/>
      <c r="D234" s="79" t="s">
        <v>364</v>
      </c>
      <c r="E234" s="338">
        <v>221</v>
      </c>
      <c r="F234" s="275">
        <f t="shared" ref="F234:F239" si="13">4*(O$11*(D$11-1)+E234)+F$12</f>
        <v>1084</v>
      </c>
      <c r="G234" s="274"/>
      <c r="H234" s="274"/>
      <c r="I234" s="116" t="s">
        <v>158</v>
      </c>
      <c r="J234" s="327">
        <f t="shared" ref="J234:J239" si="14">300+2*O$11*(D$11-1)+2*E234</f>
        <v>742</v>
      </c>
      <c r="K234" s="283"/>
      <c r="L234" s="272"/>
      <c r="M234" s="269"/>
      <c r="N234" s="283"/>
      <c r="O234" s="47"/>
      <c r="P234" s="140"/>
      <c r="Q234" s="254"/>
      <c r="R234" s="140"/>
      <c r="S234" s="17"/>
      <c r="T234" s="17"/>
    </row>
    <row r="235" spans="1:20" s="39" customFormat="1" ht="15" x14ac:dyDescent="0.25">
      <c r="B235" s="333"/>
      <c r="C235" s="87"/>
      <c r="D235" s="79" t="s">
        <v>364</v>
      </c>
      <c r="E235" s="338">
        <v>222</v>
      </c>
      <c r="F235" s="275">
        <f t="shared" si="13"/>
        <v>1088</v>
      </c>
      <c r="G235" s="274"/>
      <c r="H235" s="274"/>
      <c r="I235" s="116" t="s">
        <v>158</v>
      </c>
      <c r="J235" s="327">
        <f t="shared" si="14"/>
        <v>744</v>
      </c>
      <c r="K235" s="292"/>
      <c r="L235" s="194"/>
      <c r="M235" s="269"/>
      <c r="N235" s="286"/>
      <c r="O235" s="47"/>
      <c r="Q235" s="110"/>
      <c r="S235" s="31"/>
      <c r="T235" s="24"/>
    </row>
    <row r="236" spans="1:20" s="39" customFormat="1" ht="15" x14ac:dyDescent="0.25">
      <c r="B236" s="333"/>
      <c r="C236" s="87"/>
      <c r="D236" s="79" t="s">
        <v>364</v>
      </c>
      <c r="E236" s="338">
        <v>223</v>
      </c>
      <c r="F236" s="275">
        <f t="shared" si="13"/>
        <v>1092</v>
      </c>
      <c r="G236" s="274"/>
      <c r="H236" s="274"/>
      <c r="I236" s="116" t="s">
        <v>158</v>
      </c>
      <c r="J236" s="327">
        <f t="shared" si="14"/>
        <v>746</v>
      </c>
      <c r="K236" s="292"/>
      <c r="L236" s="194"/>
      <c r="M236" s="269"/>
      <c r="N236" s="269"/>
      <c r="O236" s="47"/>
      <c r="Q236" s="110"/>
      <c r="S236" s="31"/>
      <c r="T236" s="24"/>
    </row>
    <row r="237" spans="1:20" s="39" customFormat="1" ht="15" x14ac:dyDescent="0.25">
      <c r="B237" s="333"/>
      <c r="C237" s="87"/>
      <c r="D237" s="79" t="s">
        <v>364</v>
      </c>
      <c r="E237" s="338">
        <v>224</v>
      </c>
      <c r="F237" s="275">
        <f t="shared" si="13"/>
        <v>1096</v>
      </c>
      <c r="G237" s="274"/>
      <c r="H237" s="274"/>
      <c r="I237" s="116" t="s">
        <v>158</v>
      </c>
      <c r="J237" s="327">
        <f t="shared" si="14"/>
        <v>748</v>
      </c>
      <c r="K237" s="292"/>
      <c r="L237" s="194"/>
      <c r="M237" s="269"/>
      <c r="N237" s="286"/>
      <c r="O237" s="47"/>
      <c r="Q237" s="110"/>
      <c r="S237" s="31"/>
      <c r="T237" s="24"/>
    </row>
    <row r="238" spans="1:20" s="39" customFormat="1" ht="15" x14ac:dyDescent="0.25">
      <c r="B238" s="333"/>
      <c r="C238" s="87"/>
      <c r="D238" s="79" t="s">
        <v>364</v>
      </c>
      <c r="E238" s="338">
        <v>225</v>
      </c>
      <c r="F238" s="275">
        <f t="shared" si="13"/>
        <v>1100</v>
      </c>
      <c r="G238" s="274"/>
      <c r="H238" s="274"/>
      <c r="I238" s="116" t="s">
        <v>158</v>
      </c>
      <c r="J238" s="327">
        <f t="shared" si="14"/>
        <v>750</v>
      </c>
      <c r="K238" s="292"/>
      <c r="L238" s="194"/>
      <c r="M238" s="269"/>
      <c r="N238" s="286"/>
      <c r="O238" s="47"/>
      <c r="Q238" s="110"/>
      <c r="S238" s="31"/>
      <c r="T238" s="24"/>
    </row>
    <row r="239" spans="1:20" s="39" customFormat="1" ht="15" x14ac:dyDescent="0.25">
      <c r="A239" s="38"/>
      <c r="B239" s="333"/>
      <c r="C239" s="326"/>
      <c r="D239" s="79" t="s">
        <v>364</v>
      </c>
      <c r="E239" s="338">
        <v>226</v>
      </c>
      <c r="F239" s="275">
        <f t="shared" si="13"/>
        <v>1104</v>
      </c>
      <c r="G239" s="274"/>
      <c r="H239" s="274"/>
      <c r="I239" s="116" t="s">
        <v>158</v>
      </c>
      <c r="J239" s="327">
        <f t="shared" si="14"/>
        <v>752</v>
      </c>
      <c r="K239" s="283"/>
      <c r="L239" s="143"/>
      <c r="M239" s="163"/>
      <c r="N239" s="45"/>
      <c r="O239" s="47"/>
      <c r="P239" s="109"/>
      <c r="Q239" s="254"/>
      <c r="R239" s="109"/>
      <c r="S239" s="17"/>
      <c r="T239" s="17"/>
    </row>
    <row r="240" spans="1:20" ht="15" outlineLevel="1" x14ac:dyDescent="0.25">
      <c r="A240" s="39"/>
      <c r="B240" s="334"/>
      <c r="C240" s="87"/>
      <c r="D240" s="120" t="str">
        <f>D159</f>
        <v>EAP_s</v>
      </c>
      <c r="E240" s="338">
        <v>227</v>
      </c>
      <c r="F240" s="275">
        <f t="shared" si="12"/>
        <v>1108</v>
      </c>
      <c r="G240" s="131"/>
      <c r="H240" s="274"/>
      <c r="I240" s="116" t="s">
        <v>158</v>
      </c>
      <c r="J240" s="327">
        <f t="shared" si="11"/>
        <v>754</v>
      </c>
      <c r="K240" s="286" t="s">
        <v>919</v>
      </c>
      <c r="L240" s="269" t="s">
        <v>566</v>
      </c>
      <c r="M240" s="89" t="s">
        <v>231</v>
      </c>
      <c r="N240" s="89" t="s">
        <v>293</v>
      </c>
      <c r="O240" s="47"/>
      <c r="P240" s="38"/>
      <c r="Q240" s="254"/>
      <c r="S240" s="17"/>
      <c r="T240" s="17"/>
    </row>
    <row r="241" spans="1:16382" ht="15" outlineLevel="1" x14ac:dyDescent="0.25">
      <c r="A241" s="39"/>
      <c r="B241" s="334"/>
      <c r="C241" s="87"/>
      <c r="D241" s="121" t="str">
        <f>D240</f>
        <v>EAP_s</v>
      </c>
      <c r="E241" s="338">
        <v>228</v>
      </c>
      <c r="F241" s="275">
        <f t="shared" si="12"/>
        <v>1112</v>
      </c>
      <c r="G241" s="131"/>
      <c r="H241" s="274"/>
      <c r="I241" s="116" t="s">
        <v>158</v>
      </c>
      <c r="J241" s="327">
        <f t="shared" si="11"/>
        <v>756</v>
      </c>
      <c r="K241" s="292" t="str">
        <f t="shared" ref="K241:L254" si="15">K240</f>
        <v>Energie Active soutirée de la période P pour la période tarifaire →</v>
      </c>
      <c r="L241" s="322" t="str">
        <f>L240</f>
        <v>Soutirage</v>
      </c>
      <c r="M241" s="163" t="s">
        <v>222</v>
      </c>
      <c r="N241" s="349" t="str">
        <f>N240</f>
        <v>kWh</v>
      </c>
      <c r="O241" s="47"/>
      <c r="P241" s="38"/>
      <c r="Q241" s="254"/>
      <c r="S241" s="17"/>
      <c r="T241" s="17"/>
    </row>
    <row r="242" spans="1:16382" ht="15" outlineLevel="1" x14ac:dyDescent="0.25">
      <c r="A242" s="39"/>
      <c r="B242" s="334"/>
      <c r="C242" s="87"/>
      <c r="D242" s="121" t="str">
        <f t="shared" ref="D242:D254" si="16">D241</f>
        <v>EAP_s</v>
      </c>
      <c r="E242" s="338">
        <v>229</v>
      </c>
      <c r="F242" s="275">
        <f t="shared" si="12"/>
        <v>1116</v>
      </c>
      <c r="G242" s="131"/>
      <c r="H242" s="274"/>
      <c r="I242" s="116" t="s">
        <v>158</v>
      </c>
      <c r="J242" s="327">
        <f t="shared" si="11"/>
        <v>758</v>
      </c>
      <c r="K242" s="292" t="str">
        <f t="shared" si="15"/>
        <v>Energie Active soutirée de la période P pour la période tarifaire →</v>
      </c>
      <c r="L242" s="322" t="str">
        <f t="shared" si="15"/>
        <v>Soutirage</v>
      </c>
      <c r="M242" s="163" t="s">
        <v>220</v>
      </c>
      <c r="N242" s="349" t="str">
        <f t="shared" ref="N242:N254" si="17">N241</f>
        <v>kWh</v>
      </c>
      <c r="O242" s="47"/>
      <c r="P242" s="38"/>
      <c r="Q242" s="254"/>
      <c r="S242" s="17"/>
      <c r="T242" s="17"/>
    </row>
    <row r="243" spans="1:16382" ht="15" outlineLevel="1" x14ac:dyDescent="0.25">
      <c r="A243" s="39"/>
      <c r="B243" s="334"/>
      <c r="C243" s="87"/>
      <c r="D243" s="121" t="str">
        <f t="shared" si="16"/>
        <v>EAP_s</v>
      </c>
      <c r="E243" s="338">
        <v>230</v>
      </c>
      <c r="F243" s="275">
        <f t="shared" si="12"/>
        <v>1120</v>
      </c>
      <c r="G243" s="131"/>
      <c r="H243" s="274"/>
      <c r="I243" s="116" t="s">
        <v>158</v>
      </c>
      <c r="J243" s="327">
        <f t="shared" si="11"/>
        <v>760</v>
      </c>
      <c r="K243" s="292" t="str">
        <f t="shared" si="15"/>
        <v>Energie Active soutirée de la période P pour la période tarifaire →</v>
      </c>
      <c r="L243" s="322" t="str">
        <f t="shared" si="15"/>
        <v>Soutirage</v>
      </c>
      <c r="M243" s="163" t="s">
        <v>218</v>
      </c>
      <c r="N243" s="349" t="str">
        <f t="shared" si="17"/>
        <v>kWh</v>
      </c>
      <c r="O243" s="47"/>
      <c r="Q243" s="254"/>
      <c r="S243" s="17"/>
      <c r="T243" s="17"/>
    </row>
    <row r="244" spans="1:16382" s="39" customFormat="1" ht="15" outlineLevel="1" x14ac:dyDescent="0.25">
      <c r="B244" s="333"/>
      <c r="C244" s="228"/>
      <c r="D244" s="121" t="str">
        <f t="shared" si="16"/>
        <v>EAP_s</v>
      </c>
      <c r="E244" s="338">
        <v>231</v>
      </c>
      <c r="F244" s="275">
        <f t="shared" si="12"/>
        <v>1124</v>
      </c>
      <c r="G244" s="131"/>
      <c r="H244" s="274"/>
      <c r="I244" s="116" t="s">
        <v>158</v>
      </c>
      <c r="J244" s="327">
        <f t="shared" si="11"/>
        <v>762</v>
      </c>
      <c r="K244" s="292" t="str">
        <f t="shared" si="15"/>
        <v>Energie Active soutirée de la période P pour la période tarifaire →</v>
      </c>
      <c r="L244" s="322" t="str">
        <f t="shared" si="15"/>
        <v>Soutirage</v>
      </c>
      <c r="M244" s="163" t="s">
        <v>226</v>
      </c>
      <c r="N244" s="349" t="str">
        <f t="shared" si="17"/>
        <v>kWh</v>
      </c>
      <c r="O244" s="47"/>
      <c r="P244" s="38"/>
      <c r="Q244" s="254"/>
      <c r="R244" s="109"/>
      <c r="S244" s="17"/>
      <c r="T244" s="17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09"/>
      <c r="EL244" s="109"/>
      <c r="EM244" s="109"/>
      <c r="EN244" s="109"/>
      <c r="EO244" s="109"/>
      <c r="EP244" s="109"/>
      <c r="EQ244" s="109"/>
      <c r="ER244" s="109"/>
      <c r="ES244" s="109"/>
      <c r="ET244" s="109"/>
      <c r="EU244" s="109"/>
      <c r="EV244" s="109"/>
      <c r="EW244" s="109"/>
      <c r="EX244" s="109"/>
      <c r="EY244" s="109"/>
      <c r="EZ244" s="109"/>
      <c r="FA244" s="109"/>
      <c r="FB244" s="109"/>
      <c r="FC244" s="109"/>
      <c r="FD244" s="109"/>
      <c r="FE244" s="109"/>
      <c r="FF244" s="109"/>
      <c r="FG244" s="109"/>
      <c r="FH244" s="109"/>
      <c r="FI244" s="109"/>
      <c r="FJ244" s="109"/>
      <c r="FK244" s="109"/>
      <c r="FL244" s="109"/>
      <c r="FM244" s="109"/>
      <c r="FN244" s="109"/>
      <c r="FO244" s="109"/>
      <c r="FP244" s="109"/>
      <c r="FQ244" s="109"/>
      <c r="FR244" s="109"/>
      <c r="FS244" s="109"/>
      <c r="FT244" s="109"/>
      <c r="FU244" s="109"/>
      <c r="FV244" s="109"/>
      <c r="FW244" s="109"/>
      <c r="FX244" s="109"/>
      <c r="FY244" s="109"/>
      <c r="FZ244" s="109"/>
      <c r="GA244" s="109"/>
      <c r="GB244" s="109"/>
      <c r="GC244" s="109"/>
      <c r="GD244" s="109"/>
      <c r="GE244" s="109"/>
      <c r="GF244" s="109"/>
      <c r="GG244" s="109"/>
      <c r="GH244" s="109"/>
      <c r="GI244" s="109"/>
      <c r="GJ244" s="109"/>
      <c r="GK244" s="109"/>
      <c r="GL244" s="109"/>
      <c r="GM244" s="109"/>
      <c r="GN244" s="109"/>
      <c r="GO244" s="109"/>
      <c r="GP244" s="109"/>
      <c r="GQ244" s="109"/>
      <c r="GR244" s="109"/>
      <c r="GS244" s="109"/>
      <c r="GT244" s="109"/>
      <c r="GU244" s="109"/>
      <c r="GV244" s="109"/>
      <c r="GW244" s="109"/>
      <c r="GX244" s="109"/>
      <c r="GY244" s="109"/>
      <c r="GZ244" s="109"/>
      <c r="HA244" s="109"/>
      <c r="HB244" s="109"/>
      <c r="HC244" s="109"/>
      <c r="HD244" s="109"/>
      <c r="HE244" s="109"/>
      <c r="HF244" s="109"/>
      <c r="HG244" s="109"/>
      <c r="HH244" s="109"/>
      <c r="HI244" s="109"/>
      <c r="HJ244" s="109"/>
      <c r="HK244" s="109"/>
      <c r="HL244" s="109"/>
      <c r="HM244" s="109"/>
      <c r="HN244" s="109"/>
      <c r="HO244" s="109"/>
      <c r="HP244" s="109"/>
      <c r="HQ244" s="109"/>
      <c r="HR244" s="109"/>
      <c r="HS244" s="109"/>
      <c r="HT244" s="109"/>
      <c r="HU244" s="109"/>
      <c r="HV244" s="109"/>
      <c r="HW244" s="109"/>
      <c r="HX244" s="109"/>
      <c r="HY244" s="109"/>
      <c r="HZ244" s="109"/>
      <c r="IA244" s="109"/>
      <c r="IB244" s="109"/>
      <c r="IC244" s="109"/>
      <c r="ID244" s="109"/>
      <c r="IE244" s="109"/>
      <c r="IF244" s="109"/>
      <c r="IG244" s="109"/>
      <c r="IH244" s="109"/>
      <c r="II244" s="109"/>
      <c r="IJ244" s="109"/>
      <c r="IK244" s="109"/>
      <c r="IL244" s="109"/>
      <c r="IM244" s="109"/>
      <c r="IN244" s="109"/>
      <c r="IO244" s="109"/>
      <c r="IP244" s="109"/>
      <c r="IQ244" s="109"/>
      <c r="IR244" s="109"/>
      <c r="IS244" s="109"/>
      <c r="IT244" s="109"/>
      <c r="IU244" s="109"/>
      <c r="IV244" s="109"/>
      <c r="IW244" s="109"/>
      <c r="IX244" s="109"/>
      <c r="IY244" s="109"/>
      <c r="IZ244" s="109"/>
      <c r="JA244" s="109"/>
      <c r="JB244" s="109"/>
      <c r="JC244" s="109"/>
      <c r="JD244" s="109"/>
      <c r="JE244" s="109"/>
      <c r="JF244" s="109"/>
      <c r="JG244" s="109"/>
      <c r="JH244" s="109"/>
      <c r="JI244" s="109"/>
      <c r="JJ244" s="109"/>
      <c r="JK244" s="109"/>
      <c r="JL244" s="109"/>
      <c r="JM244" s="109"/>
      <c r="JN244" s="109"/>
      <c r="JO244" s="109"/>
      <c r="JP244" s="109"/>
      <c r="JQ244" s="109"/>
      <c r="JR244" s="109"/>
      <c r="JS244" s="109"/>
      <c r="JT244" s="109"/>
      <c r="JU244" s="109"/>
      <c r="JV244" s="109"/>
      <c r="JW244" s="109"/>
      <c r="JX244" s="109"/>
      <c r="JY244" s="109"/>
      <c r="JZ244" s="109"/>
      <c r="KA244" s="109"/>
      <c r="KB244" s="109"/>
      <c r="KC244" s="109"/>
      <c r="KD244" s="109"/>
      <c r="KE244" s="109"/>
      <c r="KF244" s="109"/>
      <c r="KG244" s="109"/>
      <c r="KH244" s="109"/>
      <c r="KI244" s="109"/>
      <c r="KJ244" s="109"/>
      <c r="KK244" s="109"/>
      <c r="KL244" s="109"/>
      <c r="KM244" s="109"/>
      <c r="KN244" s="109"/>
      <c r="KO244" s="109"/>
      <c r="KP244" s="109"/>
      <c r="KQ244" s="109"/>
      <c r="KR244" s="109"/>
      <c r="KS244" s="109"/>
      <c r="KT244" s="109"/>
      <c r="KU244" s="109"/>
      <c r="KV244" s="109"/>
      <c r="KW244" s="109"/>
      <c r="KX244" s="109"/>
      <c r="KY244" s="109"/>
      <c r="KZ244" s="109"/>
      <c r="LA244" s="109"/>
      <c r="LB244" s="109"/>
      <c r="LC244" s="109"/>
      <c r="LD244" s="109"/>
      <c r="LE244" s="109"/>
      <c r="LF244" s="109"/>
      <c r="LG244" s="109"/>
      <c r="LH244" s="109"/>
      <c r="LI244" s="109"/>
      <c r="LJ244" s="109"/>
      <c r="LK244" s="109"/>
      <c r="LL244" s="109"/>
      <c r="LM244" s="109"/>
      <c r="LN244" s="109"/>
      <c r="LO244" s="109"/>
      <c r="LP244" s="109"/>
      <c r="LQ244" s="109"/>
      <c r="LR244" s="109"/>
      <c r="LS244" s="109"/>
      <c r="LT244" s="109"/>
      <c r="LU244" s="109"/>
      <c r="LV244" s="109"/>
      <c r="LW244" s="109"/>
      <c r="LX244" s="109"/>
      <c r="LY244" s="109"/>
      <c r="LZ244" s="109"/>
      <c r="MA244" s="109"/>
      <c r="MB244" s="109"/>
      <c r="MC244" s="109"/>
      <c r="MD244" s="109"/>
      <c r="ME244" s="109"/>
      <c r="MF244" s="109"/>
      <c r="MG244" s="109"/>
      <c r="MH244" s="109"/>
      <c r="MI244" s="109"/>
      <c r="MJ244" s="109"/>
      <c r="MK244" s="109"/>
      <c r="ML244" s="109"/>
      <c r="MM244" s="109"/>
      <c r="MN244" s="109"/>
      <c r="MO244" s="109"/>
      <c r="MP244" s="109"/>
      <c r="MQ244" s="109"/>
      <c r="MR244" s="109"/>
      <c r="MS244" s="109"/>
      <c r="MT244" s="109"/>
      <c r="MU244" s="109"/>
      <c r="MV244" s="109"/>
      <c r="MW244" s="109"/>
      <c r="MX244" s="109"/>
      <c r="MY244" s="109"/>
      <c r="MZ244" s="109"/>
      <c r="NA244" s="109"/>
      <c r="NB244" s="109"/>
      <c r="NC244" s="109"/>
      <c r="ND244" s="109"/>
      <c r="NE244" s="109"/>
      <c r="NF244" s="109"/>
      <c r="NG244" s="109"/>
      <c r="NH244" s="109"/>
      <c r="NI244" s="109"/>
      <c r="NJ244" s="109"/>
      <c r="NK244" s="109"/>
      <c r="NL244" s="109"/>
      <c r="NM244" s="109"/>
      <c r="NN244" s="109"/>
      <c r="NO244" s="109"/>
      <c r="NP244" s="109"/>
      <c r="NQ244" s="109"/>
      <c r="NR244" s="109"/>
      <c r="NS244" s="109"/>
      <c r="NT244" s="109"/>
      <c r="NU244" s="109"/>
      <c r="NV244" s="109"/>
      <c r="NW244" s="109"/>
      <c r="NX244" s="109"/>
      <c r="NY244" s="109"/>
      <c r="NZ244" s="109"/>
      <c r="OA244" s="109"/>
      <c r="OB244" s="109"/>
      <c r="OC244" s="109"/>
      <c r="OD244" s="109"/>
      <c r="OE244" s="109"/>
      <c r="OF244" s="109"/>
      <c r="OG244" s="109"/>
      <c r="OH244" s="109"/>
      <c r="OI244" s="109"/>
      <c r="OJ244" s="109"/>
      <c r="OK244" s="109"/>
      <c r="OL244" s="109"/>
      <c r="OM244" s="109"/>
      <c r="ON244" s="109"/>
      <c r="OO244" s="109"/>
      <c r="OP244" s="109"/>
      <c r="OQ244" s="109"/>
      <c r="OR244" s="109"/>
      <c r="OS244" s="109"/>
      <c r="OT244" s="109"/>
      <c r="OU244" s="109"/>
      <c r="OV244" s="109"/>
      <c r="OW244" s="109"/>
      <c r="OX244" s="109"/>
      <c r="OY244" s="109"/>
      <c r="OZ244" s="109"/>
      <c r="PA244" s="109"/>
      <c r="PB244" s="109"/>
      <c r="PC244" s="109"/>
      <c r="PD244" s="109"/>
      <c r="PE244" s="109"/>
      <c r="PF244" s="109"/>
      <c r="PG244" s="109"/>
      <c r="PH244" s="109"/>
      <c r="PI244" s="109"/>
      <c r="PJ244" s="109"/>
      <c r="PK244" s="109"/>
      <c r="PL244" s="109"/>
      <c r="PM244" s="109"/>
      <c r="PN244" s="109"/>
      <c r="PO244" s="109"/>
      <c r="PP244" s="109"/>
      <c r="PQ244" s="109"/>
      <c r="PR244" s="109"/>
      <c r="PS244" s="109"/>
      <c r="PT244" s="109"/>
      <c r="PU244" s="109"/>
      <c r="PV244" s="109"/>
      <c r="PW244" s="109"/>
      <c r="PX244" s="109"/>
      <c r="PY244" s="109"/>
      <c r="PZ244" s="109"/>
      <c r="QA244" s="109"/>
      <c r="QB244" s="109"/>
      <c r="QC244" s="109"/>
      <c r="QD244" s="109"/>
      <c r="QE244" s="109"/>
      <c r="QF244" s="109"/>
      <c r="QG244" s="109"/>
      <c r="QH244" s="109"/>
      <c r="QI244" s="109"/>
      <c r="QJ244" s="109"/>
      <c r="QK244" s="109"/>
      <c r="QL244" s="109"/>
      <c r="QM244" s="109"/>
      <c r="QN244" s="109"/>
      <c r="QO244" s="109"/>
      <c r="QP244" s="109"/>
      <c r="QQ244" s="109"/>
      <c r="QR244" s="109"/>
      <c r="QS244" s="109"/>
      <c r="QT244" s="109"/>
      <c r="QU244" s="109"/>
      <c r="QV244" s="109"/>
      <c r="QW244" s="109"/>
      <c r="QX244" s="109"/>
      <c r="QY244" s="109"/>
      <c r="QZ244" s="109"/>
      <c r="RA244" s="109"/>
      <c r="RB244" s="109"/>
      <c r="RC244" s="109"/>
      <c r="RD244" s="109"/>
      <c r="RE244" s="109"/>
      <c r="RF244" s="109"/>
      <c r="RG244" s="109"/>
      <c r="RH244" s="109"/>
      <c r="RI244" s="109"/>
      <c r="RJ244" s="109"/>
      <c r="RK244" s="109"/>
      <c r="RL244" s="109"/>
      <c r="RM244" s="109"/>
      <c r="RN244" s="109"/>
      <c r="RO244" s="109"/>
      <c r="RP244" s="109"/>
      <c r="RQ244" s="109"/>
      <c r="RR244" s="109"/>
      <c r="RS244" s="109"/>
      <c r="RT244" s="109"/>
      <c r="RU244" s="109"/>
      <c r="RV244" s="109"/>
      <c r="RW244" s="109"/>
      <c r="RX244" s="109"/>
      <c r="RY244" s="109"/>
      <c r="RZ244" s="109"/>
      <c r="SA244" s="109"/>
      <c r="SB244" s="109"/>
      <c r="SC244" s="109"/>
      <c r="SD244" s="109"/>
      <c r="SE244" s="109"/>
      <c r="SF244" s="109"/>
      <c r="SG244" s="109"/>
      <c r="SH244" s="109"/>
      <c r="SI244" s="109"/>
      <c r="SJ244" s="109"/>
      <c r="SK244" s="109"/>
      <c r="SL244" s="109"/>
      <c r="SM244" s="109"/>
      <c r="SN244" s="109"/>
      <c r="SO244" s="109"/>
      <c r="SP244" s="109"/>
      <c r="SQ244" s="109"/>
      <c r="SR244" s="109"/>
      <c r="SS244" s="109"/>
      <c r="ST244" s="109"/>
      <c r="SU244" s="109"/>
      <c r="SV244" s="109"/>
      <c r="SW244" s="109"/>
      <c r="SX244" s="109"/>
      <c r="SY244" s="109"/>
      <c r="SZ244" s="109"/>
      <c r="TA244" s="109"/>
      <c r="TB244" s="109"/>
      <c r="TC244" s="109"/>
      <c r="TD244" s="109"/>
      <c r="TE244" s="109"/>
      <c r="TF244" s="109"/>
      <c r="TG244" s="109"/>
      <c r="TH244" s="109"/>
      <c r="TI244" s="109"/>
      <c r="TJ244" s="109"/>
      <c r="TK244" s="109"/>
      <c r="TL244" s="109"/>
      <c r="TM244" s="109"/>
      <c r="TN244" s="109"/>
      <c r="TO244" s="109"/>
      <c r="TP244" s="109"/>
      <c r="TQ244" s="109"/>
      <c r="TR244" s="109"/>
      <c r="TS244" s="109"/>
      <c r="TT244" s="109"/>
      <c r="TU244" s="109"/>
      <c r="TV244" s="109"/>
      <c r="TW244" s="109"/>
      <c r="TX244" s="109"/>
      <c r="TY244" s="109"/>
      <c r="TZ244" s="109"/>
      <c r="UA244" s="109"/>
      <c r="UB244" s="109"/>
      <c r="UC244" s="109"/>
      <c r="UD244" s="109"/>
      <c r="UE244" s="109"/>
      <c r="UF244" s="109"/>
      <c r="UG244" s="109"/>
      <c r="UH244" s="109"/>
      <c r="UI244" s="109"/>
      <c r="UJ244" s="109"/>
      <c r="UK244" s="109"/>
      <c r="UL244" s="109"/>
      <c r="UM244" s="109"/>
      <c r="UN244" s="109"/>
      <c r="UO244" s="109"/>
      <c r="UP244" s="109"/>
      <c r="UQ244" s="109"/>
      <c r="UR244" s="109"/>
      <c r="US244" s="109"/>
      <c r="UT244" s="109"/>
      <c r="UU244" s="109"/>
      <c r="UV244" s="109"/>
      <c r="UW244" s="109"/>
      <c r="UX244" s="109"/>
      <c r="UY244" s="109"/>
      <c r="UZ244" s="109"/>
      <c r="VA244" s="109"/>
      <c r="VB244" s="109"/>
      <c r="VC244" s="109"/>
      <c r="VD244" s="109"/>
      <c r="VE244" s="109"/>
      <c r="VF244" s="109"/>
      <c r="VG244" s="109"/>
      <c r="VH244" s="109"/>
      <c r="VI244" s="109"/>
      <c r="VJ244" s="109"/>
      <c r="VK244" s="109"/>
      <c r="VL244" s="109"/>
      <c r="VM244" s="109"/>
      <c r="VN244" s="109"/>
      <c r="VO244" s="109"/>
      <c r="VP244" s="109"/>
      <c r="VQ244" s="109"/>
      <c r="VR244" s="109"/>
      <c r="VS244" s="109"/>
      <c r="VT244" s="109"/>
      <c r="VU244" s="109"/>
      <c r="VV244" s="109"/>
      <c r="VW244" s="109"/>
      <c r="VX244" s="109"/>
      <c r="VY244" s="109"/>
      <c r="VZ244" s="109"/>
      <c r="WA244" s="109"/>
      <c r="WB244" s="109"/>
      <c r="WC244" s="109"/>
      <c r="WD244" s="109"/>
      <c r="WE244" s="109"/>
      <c r="WF244" s="109"/>
      <c r="WG244" s="109"/>
      <c r="WH244" s="109"/>
      <c r="WI244" s="109"/>
      <c r="WJ244" s="109"/>
      <c r="WK244" s="109"/>
      <c r="WL244" s="109"/>
      <c r="WM244" s="109"/>
      <c r="WN244" s="109"/>
      <c r="WO244" s="109"/>
      <c r="WP244" s="109"/>
      <c r="WQ244" s="109"/>
      <c r="WR244" s="109"/>
      <c r="WS244" s="109"/>
      <c r="WT244" s="109"/>
      <c r="WU244" s="109"/>
      <c r="WV244" s="109"/>
      <c r="WW244" s="109"/>
      <c r="WX244" s="109"/>
      <c r="WY244" s="109"/>
      <c r="WZ244" s="109"/>
      <c r="XA244" s="109"/>
      <c r="XB244" s="109"/>
      <c r="XC244" s="109"/>
      <c r="XD244" s="109"/>
      <c r="XE244" s="109"/>
      <c r="XF244" s="109"/>
      <c r="XG244" s="109"/>
      <c r="XH244" s="109"/>
      <c r="XI244" s="109"/>
      <c r="XJ244" s="109"/>
      <c r="XK244" s="109"/>
      <c r="XL244" s="109"/>
      <c r="XM244" s="109"/>
      <c r="XN244" s="109"/>
      <c r="XO244" s="109"/>
      <c r="XP244" s="109"/>
      <c r="XQ244" s="109"/>
      <c r="XR244" s="109"/>
      <c r="XS244" s="109"/>
      <c r="XT244" s="109"/>
      <c r="XU244" s="109"/>
      <c r="XV244" s="109"/>
      <c r="XW244" s="109"/>
      <c r="XX244" s="109"/>
      <c r="XY244" s="109"/>
      <c r="XZ244" s="109"/>
      <c r="YA244" s="109"/>
      <c r="YB244" s="109"/>
      <c r="YC244" s="109"/>
      <c r="YD244" s="109"/>
      <c r="YE244" s="109"/>
      <c r="YF244" s="109"/>
      <c r="YG244" s="109"/>
      <c r="YH244" s="109"/>
      <c r="YI244" s="109"/>
      <c r="YJ244" s="109"/>
      <c r="YK244" s="109"/>
      <c r="YL244" s="109"/>
      <c r="YM244" s="109"/>
      <c r="YN244" s="109"/>
      <c r="YO244" s="109"/>
      <c r="YP244" s="109"/>
      <c r="YQ244" s="109"/>
      <c r="YR244" s="109"/>
      <c r="YS244" s="109"/>
      <c r="YT244" s="109"/>
      <c r="YU244" s="109"/>
      <c r="YV244" s="109"/>
      <c r="YW244" s="109"/>
      <c r="YX244" s="109"/>
      <c r="YY244" s="109"/>
      <c r="YZ244" s="109"/>
      <c r="ZA244" s="109"/>
      <c r="ZB244" s="109"/>
      <c r="ZC244" s="109"/>
      <c r="ZD244" s="109"/>
      <c r="ZE244" s="109"/>
      <c r="ZF244" s="109"/>
      <c r="ZG244" s="109"/>
      <c r="ZH244" s="109"/>
      <c r="ZI244" s="109"/>
      <c r="ZJ244" s="109"/>
      <c r="ZK244" s="109"/>
      <c r="ZL244" s="109"/>
      <c r="ZM244" s="109"/>
      <c r="ZN244" s="109"/>
      <c r="ZO244" s="109"/>
      <c r="ZP244" s="109"/>
      <c r="ZQ244" s="109"/>
      <c r="ZR244" s="109"/>
      <c r="ZS244" s="109"/>
      <c r="ZT244" s="109"/>
      <c r="ZU244" s="109"/>
      <c r="ZV244" s="109"/>
      <c r="ZW244" s="109"/>
      <c r="ZX244" s="109"/>
      <c r="ZY244" s="109"/>
      <c r="ZZ244" s="109"/>
      <c r="AAA244" s="109"/>
      <c r="AAB244" s="109"/>
      <c r="AAC244" s="109"/>
      <c r="AAD244" s="109"/>
      <c r="AAE244" s="109"/>
      <c r="AAF244" s="109"/>
      <c r="AAG244" s="109"/>
      <c r="AAH244" s="109"/>
      <c r="AAI244" s="109"/>
      <c r="AAJ244" s="109"/>
      <c r="AAK244" s="109"/>
      <c r="AAL244" s="109"/>
      <c r="AAM244" s="109"/>
      <c r="AAN244" s="109"/>
      <c r="AAO244" s="109"/>
      <c r="AAP244" s="109"/>
      <c r="AAQ244" s="109"/>
      <c r="AAR244" s="109"/>
      <c r="AAS244" s="109"/>
      <c r="AAT244" s="109"/>
      <c r="AAU244" s="109"/>
      <c r="AAV244" s="109"/>
      <c r="AAW244" s="109"/>
      <c r="AAX244" s="109"/>
      <c r="AAY244" s="109"/>
      <c r="AAZ244" s="109"/>
      <c r="ABA244" s="109"/>
      <c r="ABB244" s="109"/>
      <c r="ABC244" s="109"/>
      <c r="ABD244" s="109"/>
      <c r="ABE244" s="109"/>
      <c r="ABF244" s="109"/>
      <c r="ABG244" s="109"/>
      <c r="ABH244" s="109"/>
      <c r="ABI244" s="109"/>
      <c r="ABJ244" s="109"/>
      <c r="ABK244" s="109"/>
      <c r="ABL244" s="109"/>
      <c r="ABM244" s="109"/>
      <c r="ABN244" s="109"/>
      <c r="ABO244" s="109"/>
      <c r="ABP244" s="109"/>
      <c r="ABQ244" s="109"/>
      <c r="ABR244" s="109"/>
      <c r="ABS244" s="109"/>
      <c r="ABT244" s="109"/>
      <c r="ABU244" s="109"/>
      <c r="ABV244" s="109"/>
      <c r="ABW244" s="109"/>
      <c r="ABX244" s="109"/>
      <c r="ABY244" s="109"/>
      <c r="ABZ244" s="109"/>
      <c r="ACA244" s="109"/>
      <c r="ACB244" s="109"/>
      <c r="ACC244" s="109"/>
      <c r="ACD244" s="109"/>
      <c r="ACE244" s="109"/>
      <c r="ACF244" s="109"/>
      <c r="ACG244" s="109"/>
      <c r="ACH244" s="109"/>
      <c r="ACI244" s="109"/>
      <c r="ACJ244" s="109"/>
      <c r="ACK244" s="109"/>
      <c r="ACL244" s="109"/>
      <c r="ACM244" s="109"/>
      <c r="ACN244" s="109"/>
      <c r="ACO244" s="109"/>
      <c r="ACP244" s="109"/>
      <c r="ACQ244" s="109"/>
      <c r="ACR244" s="109"/>
      <c r="ACS244" s="109"/>
      <c r="ACT244" s="109"/>
      <c r="ACU244" s="109"/>
      <c r="ACV244" s="109"/>
      <c r="ACW244" s="109"/>
      <c r="ACX244" s="109"/>
      <c r="ACY244" s="109"/>
      <c r="ACZ244" s="109"/>
      <c r="ADA244" s="109"/>
      <c r="ADB244" s="109"/>
      <c r="ADC244" s="109"/>
      <c r="ADD244" s="109"/>
      <c r="ADE244" s="109"/>
      <c r="ADF244" s="109"/>
      <c r="ADG244" s="109"/>
      <c r="ADH244" s="109"/>
      <c r="ADI244" s="109"/>
      <c r="ADJ244" s="109"/>
      <c r="ADK244" s="109"/>
      <c r="ADL244" s="109"/>
      <c r="ADM244" s="109"/>
      <c r="ADN244" s="109"/>
      <c r="ADO244" s="109"/>
      <c r="ADP244" s="109"/>
      <c r="ADQ244" s="109"/>
      <c r="ADR244" s="109"/>
      <c r="ADS244" s="109"/>
      <c r="ADT244" s="109"/>
      <c r="ADU244" s="109"/>
      <c r="ADV244" s="109"/>
      <c r="ADW244" s="109"/>
      <c r="ADX244" s="109"/>
      <c r="ADY244" s="109"/>
      <c r="ADZ244" s="109"/>
      <c r="AEA244" s="109"/>
      <c r="AEB244" s="109"/>
      <c r="AEC244" s="109"/>
      <c r="AED244" s="109"/>
      <c r="AEE244" s="109"/>
      <c r="AEF244" s="109"/>
      <c r="AEG244" s="109"/>
      <c r="AEH244" s="109"/>
      <c r="AEI244" s="109"/>
      <c r="AEJ244" s="109"/>
      <c r="AEK244" s="109"/>
      <c r="AEL244" s="109"/>
      <c r="AEM244" s="109"/>
      <c r="AEN244" s="109"/>
      <c r="AEO244" s="109"/>
      <c r="AEP244" s="109"/>
      <c r="AEQ244" s="109"/>
      <c r="AER244" s="109"/>
      <c r="AES244" s="109"/>
      <c r="AET244" s="109"/>
      <c r="AEU244" s="109"/>
      <c r="AEV244" s="109"/>
      <c r="AEW244" s="109"/>
      <c r="AEX244" s="109"/>
      <c r="AEY244" s="109"/>
      <c r="AEZ244" s="109"/>
      <c r="AFA244" s="109"/>
      <c r="AFB244" s="109"/>
      <c r="AFC244" s="109"/>
      <c r="AFD244" s="109"/>
      <c r="AFE244" s="109"/>
      <c r="AFF244" s="109"/>
      <c r="AFG244" s="109"/>
      <c r="AFH244" s="109"/>
      <c r="AFI244" s="109"/>
      <c r="AFJ244" s="109"/>
      <c r="AFK244" s="109"/>
      <c r="AFL244" s="109"/>
      <c r="AFM244" s="109"/>
      <c r="AFN244" s="109"/>
      <c r="AFO244" s="109"/>
      <c r="AFP244" s="109"/>
      <c r="AFQ244" s="109"/>
      <c r="AFR244" s="109"/>
      <c r="AFS244" s="109"/>
      <c r="AFT244" s="109"/>
      <c r="AFU244" s="109"/>
      <c r="AFV244" s="109"/>
      <c r="AFW244" s="109"/>
      <c r="AFX244" s="109"/>
      <c r="AFY244" s="109"/>
      <c r="AFZ244" s="109"/>
      <c r="AGA244" s="109"/>
      <c r="AGB244" s="109"/>
      <c r="AGC244" s="109"/>
      <c r="AGD244" s="109"/>
      <c r="AGE244" s="109"/>
      <c r="AGF244" s="109"/>
      <c r="AGG244" s="109"/>
      <c r="AGH244" s="109"/>
      <c r="AGI244" s="109"/>
      <c r="AGJ244" s="109"/>
      <c r="AGK244" s="109"/>
      <c r="AGL244" s="109"/>
      <c r="AGM244" s="109"/>
      <c r="AGN244" s="109"/>
      <c r="AGO244" s="109"/>
      <c r="AGP244" s="109"/>
      <c r="AGQ244" s="109"/>
      <c r="AGR244" s="109"/>
      <c r="AGS244" s="109"/>
      <c r="AGT244" s="109"/>
      <c r="AGU244" s="109"/>
      <c r="AGV244" s="109"/>
      <c r="AGW244" s="109"/>
      <c r="AGX244" s="109"/>
      <c r="AGY244" s="109"/>
      <c r="AGZ244" s="109"/>
      <c r="AHA244" s="109"/>
      <c r="AHB244" s="109"/>
      <c r="AHC244" s="109"/>
      <c r="AHD244" s="109"/>
      <c r="AHE244" s="109"/>
      <c r="AHF244" s="109"/>
      <c r="AHG244" s="109"/>
      <c r="AHH244" s="109"/>
      <c r="AHI244" s="109"/>
      <c r="AHJ244" s="109"/>
      <c r="AHK244" s="109"/>
      <c r="AHL244" s="109"/>
      <c r="AHM244" s="109"/>
      <c r="AHN244" s="109"/>
      <c r="AHO244" s="109"/>
      <c r="AHP244" s="109"/>
      <c r="AHQ244" s="109"/>
      <c r="AHR244" s="109"/>
      <c r="AHS244" s="109"/>
      <c r="AHT244" s="109"/>
      <c r="AHU244" s="109"/>
      <c r="AHV244" s="109"/>
      <c r="AHW244" s="109"/>
      <c r="AHX244" s="109"/>
      <c r="AHY244" s="109"/>
      <c r="AHZ244" s="109"/>
      <c r="AIA244" s="109"/>
      <c r="AIB244" s="109"/>
      <c r="AIC244" s="109"/>
      <c r="AID244" s="109"/>
      <c r="AIE244" s="109"/>
      <c r="AIF244" s="109"/>
      <c r="AIG244" s="109"/>
      <c r="AIH244" s="109"/>
      <c r="AII244" s="109"/>
      <c r="AIJ244" s="109"/>
      <c r="AIK244" s="109"/>
      <c r="AIL244" s="109"/>
      <c r="AIM244" s="109"/>
      <c r="AIN244" s="109"/>
      <c r="AIO244" s="109"/>
      <c r="AIP244" s="109"/>
      <c r="AIQ244" s="109"/>
      <c r="AIR244" s="109"/>
      <c r="AIS244" s="109"/>
      <c r="AIT244" s="109"/>
      <c r="AIU244" s="109"/>
      <c r="AIV244" s="109"/>
      <c r="AIW244" s="109"/>
      <c r="AIX244" s="109"/>
      <c r="AIY244" s="109"/>
      <c r="AIZ244" s="109"/>
      <c r="AJA244" s="109"/>
      <c r="AJB244" s="109"/>
      <c r="AJC244" s="109"/>
      <c r="AJD244" s="109"/>
      <c r="AJE244" s="109"/>
      <c r="AJF244" s="109"/>
      <c r="AJG244" s="109"/>
      <c r="AJH244" s="109"/>
      <c r="AJI244" s="109"/>
      <c r="AJJ244" s="109"/>
      <c r="AJK244" s="109"/>
      <c r="AJL244" s="109"/>
      <c r="AJM244" s="109"/>
      <c r="AJN244" s="109"/>
      <c r="AJO244" s="109"/>
      <c r="AJP244" s="109"/>
      <c r="AJQ244" s="109"/>
      <c r="AJR244" s="109"/>
      <c r="AJS244" s="109"/>
      <c r="AJT244" s="109"/>
      <c r="AJU244" s="109"/>
      <c r="AJV244" s="109"/>
      <c r="AJW244" s="109"/>
      <c r="AJX244" s="109"/>
      <c r="AJY244" s="109"/>
      <c r="AJZ244" s="109"/>
      <c r="AKA244" s="109"/>
      <c r="AKB244" s="109"/>
      <c r="AKC244" s="109"/>
      <c r="AKD244" s="109"/>
      <c r="AKE244" s="109"/>
      <c r="AKF244" s="109"/>
      <c r="AKG244" s="109"/>
      <c r="AKH244" s="109"/>
      <c r="AKI244" s="109"/>
      <c r="AKJ244" s="109"/>
      <c r="AKK244" s="109"/>
      <c r="AKL244" s="109"/>
      <c r="AKM244" s="109"/>
      <c r="AKN244" s="109"/>
      <c r="AKO244" s="109"/>
      <c r="AKP244" s="109"/>
      <c r="AKQ244" s="109"/>
      <c r="AKR244" s="109"/>
      <c r="AKS244" s="109"/>
      <c r="AKT244" s="109"/>
      <c r="AKU244" s="109"/>
      <c r="AKV244" s="109"/>
      <c r="AKW244" s="109"/>
      <c r="AKX244" s="109"/>
      <c r="AKY244" s="109"/>
      <c r="AKZ244" s="109"/>
      <c r="ALA244" s="109"/>
      <c r="ALB244" s="109"/>
      <c r="ALC244" s="109"/>
      <c r="ALD244" s="109"/>
      <c r="ALE244" s="109"/>
      <c r="ALF244" s="109"/>
      <c r="ALG244" s="109"/>
      <c r="ALH244" s="109"/>
      <c r="ALI244" s="109"/>
      <c r="ALJ244" s="109"/>
      <c r="ALK244" s="109"/>
      <c r="ALL244" s="109"/>
      <c r="ALM244" s="109"/>
      <c r="ALN244" s="109"/>
      <c r="ALO244" s="109"/>
      <c r="ALP244" s="109"/>
      <c r="ALQ244" s="109"/>
      <c r="ALR244" s="109"/>
      <c r="ALS244" s="109"/>
      <c r="ALT244" s="109"/>
      <c r="ALU244" s="109"/>
      <c r="ALV244" s="109"/>
      <c r="ALW244" s="109"/>
      <c r="ALX244" s="109"/>
      <c r="ALY244" s="109"/>
      <c r="ALZ244" s="109"/>
      <c r="AMA244" s="109"/>
      <c r="AMB244" s="109"/>
      <c r="AMC244" s="109"/>
      <c r="AMD244" s="109"/>
      <c r="AME244" s="109"/>
      <c r="AMF244" s="109"/>
      <c r="AMG244" s="109"/>
      <c r="AMH244" s="109"/>
      <c r="AMI244" s="109"/>
      <c r="AMJ244" s="109"/>
      <c r="AMK244" s="109"/>
      <c r="AML244" s="109"/>
      <c r="AMM244" s="109"/>
      <c r="AMN244" s="109"/>
      <c r="AMO244" s="109"/>
      <c r="AMP244" s="109"/>
      <c r="AMQ244" s="109"/>
      <c r="AMR244" s="109"/>
      <c r="AMS244" s="109"/>
      <c r="AMT244" s="109"/>
      <c r="AMU244" s="109"/>
      <c r="AMV244" s="109"/>
      <c r="AMW244" s="109"/>
      <c r="AMX244" s="109"/>
      <c r="AMY244" s="109"/>
      <c r="AMZ244" s="109"/>
      <c r="ANA244" s="109"/>
      <c r="ANB244" s="109"/>
      <c r="ANC244" s="109"/>
      <c r="AND244" s="109"/>
      <c r="ANE244" s="109"/>
      <c r="ANF244" s="109"/>
      <c r="ANG244" s="109"/>
      <c r="ANH244" s="109"/>
      <c r="ANI244" s="109"/>
      <c r="ANJ244" s="109"/>
      <c r="ANK244" s="109"/>
      <c r="ANL244" s="109"/>
      <c r="ANM244" s="109"/>
      <c r="ANN244" s="109"/>
      <c r="ANO244" s="109"/>
      <c r="ANP244" s="109"/>
      <c r="ANQ244" s="109"/>
      <c r="ANR244" s="109"/>
      <c r="ANS244" s="109"/>
      <c r="ANT244" s="109"/>
      <c r="ANU244" s="109"/>
      <c r="ANV244" s="109"/>
      <c r="ANW244" s="109"/>
      <c r="ANX244" s="109"/>
      <c r="ANY244" s="109"/>
      <c r="ANZ244" s="109"/>
      <c r="AOA244" s="109"/>
      <c r="AOB244" s="109"/>
      <c r="AOC244" s="109"/>
      <c r="AOD244" s="109"/>
      <c r="AOE244" s="109"/>
      <c r="AOF244" s="109"/>
      <c r="AOG244" s="109"/>
      <c r="AOH244" s="109"/>
      <c r="AOI244" s="109"/>
      <c r="AOJ244" s="109"/>
      <c r="AOK244" s="109"/>
      <c r="AOL244" s="109"/>
      <c r="AOM244" s="109"/>
      <c r="AON244" s="109"/>
      <c r="AOO244" s="109"/>
      <c r="AOP244" s="109"/>
      <c r="AOQ244" s="109"/>
      <c r="AOR244" s="109"/>
      <c r="AOS244" s="109"/>
      <c r="AOT244" s="109"/>
      <c r="AOU244" s="109"/>
      <c r="AOV244" s="109"/>
      <c r="AOW244" s="109"/>
      <c r="AOX244" s="109"/>
      <c r="AOY244" s="109"/>
      <c r="AOZ244" s="109"/>
      <c r="APA244" s="109"/>
      <c r="APB244" s="109"/>
      <c r="APC244" s="109"/>
      <c r="APD244" s="109"/>
      <c r="APE244" s="109"/>
      <c r="APF244" s="109"/>
      <c r="APG244" s="109"/>
      <c r="APH244" s="109"/>
      <c r="API244" s="109"/>
      <c r="APJ244" s="109"/>
      <c r="APK244" s="109"/>
      <c r="APL244" s="109"/>
      <c r="APM244" s="109"/>
      <c r="APN244" s="109"/>
      <c r="APO244" s="109"/>
      <c r="APP244" s="109"/>
      <c r="APQ244" s="109"/>
      <c r="APR244" s="109"/>
      <c r="APS244" s="109"/>
      <c r="APT244" s="109"/>
      <c r="APU244" s="109"/>
      <c r="APV244" s="109"/>
      <c r="APW244" s="109"/>
      <c r="APX244" s="109"/>
      <c r="APY244" s="109"/>
      <c r="APZ244" s="109"/>
      <c r="AQA244" s="109"/>
      <c r="AQB244" s="109"/>
      <c r="AQC244" s="109"/>
      <c r="AQD244" s="109"/>
      <c r="AQE244" s="109"/>
      <c r="AQF244" s="109"/>
      <c r="AQG244" s="109"/>
      <c r="AQH244" s="109"/>
      <c r="AQI244" s="109"/>
      <c r="AQJ244" s="109"/>
      <c r="AQK244" s="109"/>
      <c r="AQL244" s="109"/>
      <c r="AQM244" s="109"/>
      <c r="AQN244" s="109"/>
      <c r="AQO244" s="109"/>
      <c r="AQP244" s="109"/>
      <c r="AQQ244" s="109"/>
      <c r="AQR244" s="109"/>
      <c r="AQS244" s="109"/>
      <c r="AQT244" s="109"/>
      <c r="AQU244" s="109"/>
      <c r="AQV244" s="109"/>
      <c r="AQW244" s="109"/>
      <c r="AQX244" s="109"/>
      <c r="AQY244" s="109"/>
      <c r="AQZ244" s="109"/>
      <c r="ARA244" s="109"/>
      <c r="ARB244" s="109"/>
      <c r="ARC244" s="109"/>
      <c r="ARD244" s="109"/>
      <c r="ARE244" s="109"/>
      <c r="ARF244" s="109"/>
      <c r="ARG244" s="109"/>
      <c r="ARH244" s="109"/>
      <c r="ARI244" s="109"/>
      <c r="ARJ244" s="109"/>
      <c r="ARK244" s="109"/>
      <c r="ARL244" s="109"/>
      <c r="ARM244" s="109"/>
      <c r="ARN244" s="109"/>
      <c r="ARO244" s="109"/>
      <c r="ARP244" s="109"/>
      <c r="ARQ244" s="109"/>
      <c r="ARR244" s="109"/>
      <c r="ARS244" s="109"/>
      <c r="ART244" s="109"/>
      <c r="ARU244" s="109"/>
      <c r="ARV244" s="109"/>
      <c r="ARW244" s="109"/>
      <c r="ARX244" s="109"/>
      <c r="ARY244" s="109"/>
      <c r="ARZ244" s="109"/>
      <c r="ASA244" s="109"/>
      <c r="ASB244" s="109"/>
      <c r="ASC244" s="109"/>
      <c r="ASD244" s="109"/>
      <c r="ASE244" s="109"/>
      <c r="ASF244" s="109"/>
      <c r="ASG244" s="109"/>
      <c r="ASH244" s="109"/>
      <c r="ASI244" s="109"/>
      <c r="ASJ244" s="109"/>
      <c r="ASK244" s="109"/>
      <c r="ASL244" s="109"/>
      <c r="ASM244" s="109"/>
      <c r="ASN244" s="109"/>
      <c r="ASO244" s="109"/>
      <c r="ASP244" s="109"/>
      <c r="ASQ244" s="109"/>
      <c r="ASR244" s="109"/>
      <c r="ASS244" s="109"/>
      <c r="AST244" s="109"/>
      <c r="ASU244" s="109"/>
      <c r="ASV244" s="109"/>
      <c r="ASW244" s="109"/>
      <c r="ASX244" s="109"/>
      <c r="ASY244" s="109"/>
      <c r="ASZ244" s="109"/>
      <c r="ATA244" s="109"/>
      <c r="ATB244" s="109"/>
      <c r="ATC244" s="109"/>
      <c r="ATD244" s="109"/>
      <c r="ATE244" s="109"/>
      <c r="ATF244" s="109"/>
      <c r="ATG244" s="109"/>
      <c r="ATH244" s="109"/>
      <c r="ATI244" s="109"/>
      <c r="ATJ244" s="109"/>
      <c r="ATK244" s="109"/>
      <c r="ATL244" s="109"/>
      <c r="ATM244" s="109"/>
      <c r="ATN244" s="109"/>
      <c r="ATO244" s="109"/>
      <c r="ATP244" s="109"/>
      <c r="ATQ244" s="109"/>
      <c r="ATR244" s="109"/>
      <c r="ATS244" s="109"/>
      <c r="ATT244" s="109"/>
      <c r="ATU244" s="109"/>
      <c r="ATV244" s="109"/>
      <c r="ATW244" s="109"/>
      <c r="ATX244" s="109"/>
      <c r="ATY244" s="109"/>
      <c r="ATZ244" s="109"/>
      <c r="AUA244" s="109"/>
      <c r="AUB244" s="109"/>
      <c r="AUC244" s="109"/>
      <c r="AUD244" s="109"/>
      <c r="AUE244" s="109"/>
      <c r="AUF244" s="109"/>
      <c r="AUG244" s="109"/>
      <c r="AUH244" s="109"/>
      <c r="AUI244" s="109"/>
      <c r="AUJ244" s="109"/>
      <c r="AUK244" s="109"/>
      <c r="AUL244" s="109"/>
      <c r="AUM244" s="109"/>
      <c r="AUN244" s="109"/>
      <c r="AUO244" s="109"/>
      <c r="AUP244" s="109"/>
      <c r="AUQ244" s="109"/>
      <c r="AUR244" s="109"/>
      <c r="AUS244" s="109"/>
      <c r="AUT244" s="109"/>
      <c r="AUU244" s="109"/>
      <c r="AUV244" s="109"/>
      <c r="AUW244" s="109"/>
      <c r="AUX244" s="109"/>
      <c r="AUY244" s="109"/>
      <c r="AUZ244" s="109"/>
      <c r="AVA244" s="109"/>
      <c r="AVB244" s="109"/>
      <c r="AVC244" s="109"/>
      <c r="AVD244" s="109"/>
      <c r="AVE244" s="109"/>
      <c r="AVF244" s="109"/>
      <c r="AVG244" s="109"/>
      <c r="AVH244" s="109"/>
      <c r="AVI244" s="109"/>
      <c r="AVJ244" s="109"/>
      <c r="AVK244" s="109"/>
      <c r="AVL244" s="109"/>
      <c r="AVM244" s="109"/>
      <c r="AVN244" s="109"/>
      <c r="AVO244" s="109"/>
      <c r="AVP244" s="109"/>
      <c r="AVQ244" s="109"/>
      <c r="AVR244" s="109"/>
      <c r="AVS244" s="109"/>
      <c r="AVT244" s="109"/>
      <c r="AVU244" s="109"/>
      <c r="AVV244" s="109"/>
      <c r="AVW244" s="109"/>
      <c r="AVX244" s="109"/>
      <c r="AVY244" s="109"/>
      <c r="AVZ244" s="109"/>
      <c r="AWA244" s="109"/>
      <c r="AWB244" s="109"/>
      <c r="AWC244" s="109"/>
      <c r="AWD244" s="109"/>
      <c r="AWE244" s="109"/>
      <c r="AWF244" s="109"/>
      <c r="AWG244" s="109"/>
      <c r="AWH244" s="109"/>
      <c r="AWI244" s="109"/>
      <c r="AWJ244" s="109"/>
      <c r="AWK244" s="109"/>
      <c r="AWL244" s="109"/>
      <c r="AWM244" s="109"/>
      <c r="AWN244" s="109"/>
      <c r="AWO244" s="109"/>
      <c r="AWP244" s="109"/>
      <c r="AWQ244" s="109"/>
      <c r="AWR244" s="109"/>
      <c r="AWS244" s="109"/>
      <c r="AWT244" s="109"/>
      <c r="AWU244" s="109"/>
      <c r="AWV244" s="109"/>
      <c r="AWW244" s="109"/>
      <c r="AWX244" s="109"/>
      <c r="AWY244" s="109"/>
      <c r="AWZ244" s="109"/>
      <c r="AXA244" s="109"/>
      <c r="AXB244" s="109"/>
      <c r="AXC244" s="109"/>
      <c r="AXD244" s="109"/>
      <c r="AXE244" s="109"/>
      <c r="AXF244" s="109"/>
      <c r="AXG244" s="109"/>
      <c r="AXH244" s="109"/>
      <c r="AXI244" s="109"/>
      <c r="AXJ244" s="109"/>
      <c r="AXK244" s="109"/>
      <c r="AXL244" s="109"/>
      <c r="AXM244" s="109"/>
      <c r="AXN244" s="109"/>
      <c r="AXO244" s="109"/>
      <c r="AXP244" s="109"/>
      <c r="AXQ244" s="109"/>
      <c r="AXR244" s="109"/>
      <c r="AXS244" s="109"/>
      <c r="AXT244" s="109"/>
      <c r="AXU244" s="109"/>
      <c r="AXV244" s="109"/>
      <c r="AXW244" s="109"/>
      <c r="AXX244" s="109"/>
      <c r="AXY244" s="109"/>
      <c r="AXZ244" s="109"/>
      <c r="AYA244" s="109"/>
      <c r="AYB244" s="109"/>
      <c r="AYC244" s="109"/>
      <c r="AYD244" s="109"/>
      <c r="AYE244" s="109"/>
      <c r="AYF244" s="109"/>
      <c r="AYG244" s="109"/>
      <c r="AYH244" s="109"/>
      <c r="AYI244" s="109"/>
      <c r="AYJ244" s="109"/>
      <c r="AYK244" s="109"/>
      <c r="AYL244" s="109"/>
      <c r="AYM244" s="109"/>
      <c r="AYN244" s="109"/>
      <c r="AYO244" s="109"/>
      <c r="AYP244" s="109"/>
      <c r="AYQ244" s="109"/>
      <c r="AYR244" s="109"/>
      <c r="AYS244" s="109"/>
      <c r="AYT244" s="109"/>
      <c r="AYU244" s="109"/>
      <c r="AYV244" s="109"/>
      <c r="AYW244" s="109"/>
      <c r="AYX244" s="109"/>
      <c r="AYY244" s="109"/>
      <c r="AYZ244" s="109"/>
      <c r="AZA244" s="109"/>
      <c r="AZB244" s="109"/>
      <c r="AZC244" s="109"/>
      <c r="AZD244" s="109"/>
      <c r="AZE244" s="109"/>
      <c r="AZF244" s="109"/>
      <c r="AZG244" s="109"/>
      <c r="AZH244" s="109"/>
      <c r="AZI244" s="109"/>
      <c r="AZJ244" s="109"/>
      <c r="AZK244" s="109"/>
      <c r="AZL244" s="109"/>
      <c r="AZM244" s="109"/>
      <c r="AZN244" s="109"/>
      <c r="AZO244" s="109"/>
      <c r="AZP244" s="109"/>
      <c r="AZQ244" s="109"/>
      <c r="AZR244" s="109"/>
      <c r="AZS244" s="109"/>
      <c r="AZT244" s="109"/>
      <c r="AZU244" s="109"/>
      <c r="AZV244" s="109"/>
      <c r="AZW244" s="109"/>
      <c r="AZX244" s="109"/>
      <c r="AZY244" s="109"/>
      <c r="AZZ244" s="109"/>
      <c r="BAA244" s="109"/>
      <c r="BAB244" s="109"/>
      <c r="BAC244" s="109"/>
      <c r="BAD244" s="109"/>
      <c r="BAE244" s="109"/>
      <c r="BAF244" s="109"/>
      <c r="BAG244" s="109"/>
      <c r="BAH244" s="109"/>
      <c r="BAI244" s="109"/>
      <c r="BAJ244" s="109"/>
      <c r="BAK244" s="109"/>
      <c r="BAL244" s="109"/>
      <c r="BAM244" s="109"/>
      <c r="BAN244" s="109"/>
      <c r="BAO244" s="109"/>
      <c r="BAP244" s="109"/>
      <c r="BAQ244" s="109"/>
      <c r="BAR244" s="109"/>
      <c r="BAS244" s="109"/>
      <c r="BAT244" s="109"/>
      <c r="BAU244" s="109"/>
      <c r="BAV244" s="109"/>
      <c r="BAW244" s="109"/>
      <c r="BAX244" s="109"/>
      <c r="BAY244" s="109"/>
      <c r="BAZ244" s="109"/>
      <c r="BBA244" s="109"/>
      <c r="BBB244" s="109"/>
      <c r="BBC244" s="109"/>
      <c r="BBD244" s="109"/>
      <c r="BBE244" s="109"/>
      <c r="BBF244" s="109"/>
      <c r="BBG244" s="109"/>
      <c r="BBH244" s="109"/>
      <c r="BBI244" s="109"/>
      <c r="BBJ244" s="109"/>
      <c r="BBK244" s="109"/>
      <c r="BBL244" s="109"/>
      <c r="BBM244" s="109"/>
      <c r="BBN244" s="109"/>
      <c r="BBO244" s="109"/>
      <c r="BBP244" s="109"/>
      <c r="BBQ244" s="109"/>
      <c r="BBR244" s="109"/>
      <c r="BBS244" s="109"/>
      <c r="BBT244" s="109"/>
      <c r="BBU244" s="109"/>
      <c r="BBV244" s="109"/>
      <c r="BBW244" s="109"/>
      <c r="BBX244" s="109"/>
      <c r="BBY244" s="109"/>
      <c r="BBZ244" s="109"/>
      <c r="BCA244" s="109"/>
      <c r="BCB244" s="109"/>
      <c r="BCC244" s="109"/>
      <c r="BCD244" s="109"/>
      <c r="BCE244" s="109"/>
      <c r="BCF244" s="109"/>
      <c r="BCG244" s="109"/>
      <c r="BCH244" s="109"/>
      <c r="BCI244" s="109"/>
      <c r="BCJ244" s="109"/>
      <c r="BCK244" s="109"/>
      <c r="BCL244" s="109"/>
      <c r="BCM244" s="109"/>
      <c r="BCN244" s="109"/>
      <c r="BCO244" s="109"/>
      <c r="BCP244" s="109"/>
      <c r="BCQ244" s="109"/>
      <c r="BCR244" s="109"/>
      <c r="BCS244" s="109"/>
      <c r="BCT244" s="109"/>
      <c r="BCU244" s="109"/>
      <c r="BCV244" s="109"/>
      <c r="BCW244" s="109"/>
      <c r="BCX244" s="109"/>
      <c r="BCY244" s="109"/>
      <c r="BCZ244" s="109"/>
      <c r="BDA244" s="109"/>
      <c r="BDB244" s="109"/>
      <c r="BDC244" s="109"/>
      <c r="BDD244" s="109"/>
      <c r="BDE244" s="109"/>
      <c r="BDF244" s="109"/>
      <c r="BDG244" s="109"/>
      <c r="BDH244" s="109"/>
      <c r="BDI244" s="109"/>
      <c r="BDJ244" s="109"/>
      <c r="BDK244" s="109"/>
      <c r="BDL244" s="109"/>
      <c r="BDM244" s="109"/>
      <c r="BDN244" s="109"/>
      <c r="BDO244" s="109"/>
      <c r="BDP244" s="109"/>
      <c r="BDQ244" s="109"/>
      <c r="BDR244" s="109"/>
      <c r="BDS244" s="109"/>
      <c r="BDT244" s="109"/>
      <c r="BDU244" s="109"/>
      <c r="BDV244" s="109"/>
      <c r="BDW244" s="109"/>
      <c r="BDX244" s="109"/>
      <c r="BDY244" s="109"/>
      <c r="BDZ244" s="109"/>
      <c r="BEA244" s="109"/>
      <c r="BEB244" s="109"/>
      <c r="BEC244" s="109"/>
      <c r="BED244" s="109"/>
      <c r="BEE244" s="109"/>
      <c r="BEF244" s="109"/>
      <c r="BEG244" s="109"/>
      <c r="BEH244" s="109"/>
      <c r="BEI244" s="109"/>
      <c r="BEJ244" s="109"/>
      <c r="BEK244" s="109"/>
      <c r="BEL244" s="109"/>
      <c r="BEM244" s="109"/>
      <c r="BEN244" s="109"/>
      <c r="BEO244" s="109"/>
      <c r="BEP244" s="109"/>
      <c r="BEQ244" s="109"/>
      <c r="BER244" s="109"/>
      <c r="BES244" s="109"/>
      <c r="BET244" s="109"/>
      <c r="BEU244" s="109"/>
      <c r="BEV244" s="109"/>
      <c r="BEW244" s="109"/>
      <c r="BEX244" s="109"/>
      <c r="BEY244" s="109"/>
      <c r="BEZ244" s="109"/>
      <c r="BFA244" s="109"/>
      <c r="BFB244" s="109"/>
      <c r="BFC244" s="109"/>
      <c r="BFD244" s="109"/>
      <c r="BFE244" s="109"/>
      <c r="BFF244" s="109"/>
      <c r="BFG244" s="109"/>
      <c r="BFH244" s="109"/>
      <c r="BFI244" s="109"/>
      <c r="BFJ244" s="109"/>
      <c r="BFK244" s="109"/>
      <c r="BFL244" s="109"/>
      <c r="BFM244" s="109"/>
      <c r="BFN244" s="109"/>
      <c r="BFO244" s="109"/>
      <c r="BFP244" s="109"/>
      <c r="BFQ244" s="109"/>
      <c r="BFR244" s="109"/>
      <c r="BFS244" s="109"/>
      <c r="BFT244" s="109"/>
      <c r="BFU244" s="109"/>
      <c r="BFV244" s="109"/>
      <c r="BFW244" s="109"/>
      <c r="BFX244" s="109"/>
      <c r="BFY244" s="109"/>
      <c r="BFZ244" s="109"/>
      <c r="BGA244" s="109"/>
      <c r="BGB244" s="109"/>
      <c r="BGC244" s="109"/>
      <c r="BGD244" s="109"/>
      <c r="BGE244" s="109"/>
      <c r="BGF244" s="109"/>
      <c r="BGG244" s="109"/>
      <c r="BGH244" s="109"/>
      <c r="BGI244" s="109"/>
      <c r="BGJ244" s="109"/>
      <c r="BGK244" s="109"/>
      <c r="BGL244" s="109"/>
      <c r="BGM244" s="109"/>
      <c r="BGN244" s="109"/>
      <c r="BGO244" s="109"/>
      <c r="BGP244" s="109"/>
      <c r="BGQ244" s="109"/>
      <c r="BGR244" s="109"/>
      <c r="BGS244" s="109"/>
      <c r="BGT244" s="109"/>
      <c r="BGU244" s="109"/>
      <c r="BGV244" s="109"/>
      <c r="BGW244" s="109"/>
      <c r="BGX244" s="109"/>
      <c r="BGY244" s="109"/>
      <c r="BGZ244" s="109"/>
      <c r="BHA244" s="109"/>
      <c r="BHB244" s="109"/>
      <c r="BHC244" s="109"/>
      <c r="BHD244" s="109"/>
      <c r="BHE244" s="109"/>
      <c r="BHF244" s="109"/>
      <c r="BHG244" s="109"/>
      <c r="BHH244" s="109"/>
      <c r="BHI244" s="109"/>
      <c r="BHJ244" s="109"/>
      <c r="BHK244" s="109"/>
      <c r="BHL244" s="109"/>
      <c r="BHM244" s="109"/>
      <c r="BHN244" s="109"/>
      <c r="BHO244" s="109"/>
      <c r="BHP244" s="109"/>
      <c r="BHQ244" s="109"/>
      <c r="BHR244" s="109"/>
      <c r="BHS244" s="109"/>
      <c r="BHT244" s="109"/>
      <c r="BHU244" s="109"/>
      <c r="BHV244" s="109"/>
      <c r="BHW244" s="109"/>
      <c r="BHX244" s="109"/>
      <c r="BHY244" s="109"/>
      <c r="BHZ244" s="109"/>
      <c r="BIA244" s="109"/>
      <c r="BIB244" s="109"/>
      <c r="BIC244" s="109"/>
      <c r="BID244" s="109"/>
      <c r="BIE244" s="109"/>
      <c r="BIF244" s="109"/>
      <c r="BIG244" s="109"/>
      <c r="BIH244" s="109"/>
      <c r="BII244" s="109"/>
      <c r="BIJ244" s="109"/>
      <c r="BIK244" s="109"/>
      <c r="BIL244" s="109"/>
      <c r="BIM244" s="109"/>
      <c r="BIN244" s="109"/>
      <c r="BIO244" s="109"/>
      <c r="BIP244" s="109"/>
      <c r="BIQ244" s="109"/>
      <c r="BIR244" s="109"/>
      <c r="BIS244" s="109"/>
      <c r="BIT244" s="109"/>
      <c r="BIU244" s="109"/>
      <c r="BIV244" s="109"/>
      <c r="BIW244" s="109"/>
      <c r="BIX244" s="109"/>
      <c r="BIY244" s="109"/>
      <c r="BIZ244" s="109"/>
      <c r="BJA244" s="109"/>
      <c r="BJB244" s="109"/>
      <c r="BJC244" s="109"/>
      <c r="BJD244" s="109"/>
      <c r="BJE244" s="109"/>
      <c r="BJF244" s="109"/>
      <c r="BJG244" s="109"/>
      <c r="BJH244" s="109"/>
      <c r="BJI244" s="109"/>
      <c r="BJJ244" s="109"/>
      <c r="BJK244" s="109"/>
      <c r="BJL244" s="109"/>
      <c r="BJM244" s="109"/>
      <c r="BJN244" s="109"/>
      <c r="BJO244" s="109"/>
      <c r="BJP244" s="109"/>
      <c r="BJQ244" s="109"/>
      <c r="BJR244" s="109"/>
      <c r="BJS244" s="109"/>
      <c r="BJT244" s="109"/>
      <c r="BJU244" s="109"/>
      <c r="BJV244" s="109"/>
      <c r="BJW244" s="109"/>
      <c r="BJX244" s="109"/>
      <c r="BJY244" s="109"/>
      <c r="BJZ244" s="109"/>
      <c r="BKA244" s="109"/>
      <c r="BKB244" s="109"/>
      <c r="BKC244" s="109"/>
      <c r="BKD244" s="109"/>
      <c r="BKE244" s="109"/>
      <c r="BKF244" s="109"/>
      <c r="BKG244" s="109"/>
      <c r="BKH244" s="109"/>
      <c r="BKI244" s="109"/>
      <c r="BKJ244" s="109"/>
      <c r="BKK244" s="109"/>
      <c r="BKL244" s="109"/>
      <c r="BKM244" s="109"/>
      <c r="BKN244" s="109"/>
      <c r="BKO244" s="109"/>
      <c r="BKP244" s="109"/>
      <c r="BKQ244" s="109"/>
      <c r="BKR244" s="109"/>
      <c r="BKS244" s="109"/>
      <c r="BKT244" s="109"/>
      <c r="BKU244" s="109"/>
      <c r="BKV244" s="109"/>
      <c r="BKW244" s="109"/>
      <c r="BKX244" s="109"/>
      <c r="BKY244" s="109"/>
      <c r="BKZ244" s="109"/>
      <c r="BLA244" s="109"/>
      <c r="BLB244" s="109"/>
      <c r="BLC244" s="109"/>
      <c r="BLD244" s="109"/>
      <c r="BLE244" s="109"/>
      <c r="BLF244" s="109"/>
      <c r="BLG244" s="109"/>
      <c r="BLH244" s="109"/>
      <c r="BLI244" s="109"/>
      <c r="BLJ244" s="109"/>
      <c r="BLK244" s="109"/>
      <c r="BLL244" s="109"/>
      <c r="BLM244" s="109"/>
      <c r="BLN244" s="109"/>
      <c r="BLO244" s="109"/>
      <c r="BLP244" s="109"/>
      <c r="BLQ244" s="109"/>
      <c r="BLR244" s="109"/>
      <c r="BLS244" s="109"/>
      <c r="BLT244" s="109"/>
      <c r="BLU244" s="109"/>
      <c r="BLV244" s="109"/>
      <c r="BLW244" s="109"/>
      <c r="BLX244" s="109"/>
      <c r="BLY244" s="109"/>
      <c r="BLZ244" s="109"/>
      <c r="BMA244" s="109"/>
      <c r="BMB244" s="109"/>
      <c r="BMC244" s="109"/>
      <c r="BMD244" s="109"/>
      <c r="BME244" s="109"/>
      <c r="BMF244" s="109"/>
      <c r="BMG244" s="109"/>
      <c r="BMH244" s="109"/>
      <c r="BMI244" s="109"/>
      <c r="BMJ244" s="109"/>
      <c r="BMK244" s="109"/>
      <c r="BML244" s="109"/>
      <c r="BMM244" s="109"/>
      <c r="BMN244" s="109"/>
      <c r="BMO244" s="109"/>
      <c r="BMP244" s="109"/>
      <c r="BMQ244" s="109"/>
      <c r="BMR244" s="109"/>
      <c r="BMS244" s="109"/>
      <c r="BMT244" s="109"/>
      <c r="BMU244" s="109"/>
      <c r="BMV244" s="109"/>
      <c r="BMW244" s="109"/>
      <c r="BMX244" s="109"/>
      <c r="BMY244" s="109"/>
      <c r="BMZ244" s="109"/>
      <c r="BNA244" s="109"/>
      <c r="BNB244" s="109"/>
      <c r="BNC244" s="109"/>
      <c r="BND244" s="109"/>
      <c r="BNE244" s="109"/>
      <c r="BNF244" s="109"/>
      <c r="BNG244" s="109"/>
      <c r="BNH244" s="109"/>
      <c r="BNI244" s="109"/>
      <c r="BNJ244" s="109"/>
      <c r="BNK244" s="109"/>
      <c r="BNL244" s="109"/>
      <c r="BNM244" s="109"/>
      <c r="BNN244" s="109"/>
      <c r="BNO244" s="109"/>
      <c r="BNP244" s="109"/>
      <c r="BNQ244" s="109"/>
      <c r="BNR244" s="109"/>
      <c r="BNS244" s="109"/>
      <c r="BNT244" s="109"/>
      <c r="BNU244" s="109"/>
      <c r="BNV244" s="109"/>
      <c r="BNW244" s="109"/>
      <c r="BNX244" s="109"/>
      <c r="BNY244" s="109"/>
      <c r="BNZ244" s="109"/>
      <c r="BOA244" s="109"/>
      <c r="BOB244" s="109"/>
      <c r="BOC244" s="109"/>
      <c r="BOD244" s="109"/>
      <c r="BOE244" s="109"/>
      <c r="BOF244" s="109"/>
      <c r="BOG244" s="109"/>
      <c r="BOH244" s="109"/>
      <c r="BOI244" s="109"/>
      <c r="BOJ244" s="109"/>
      <c r="BOK244" s="109"/>
      <c r="BOL244" s="109"/>
      <c r="BOM244" s="109"/>
      <c r="BON244" s="109"/>
      <c r="BOO244" s="109"/>
      <c r="BOP244" s="109"/>
      <c r="BOQ244" s="109"/>
      <c r="BOR244" s="109"/>
      <c r="BOS244" s="109"/>
      <c r="BOT244" s="109"/>
      <c r="BOU244" s="109"/>
      <c r="BOV244" s="109"/>
      <c r="BOW244" s="109"/>
      <c r="BOX244" s="109"/>
      <c r="BOY244" s="109"/>
      <c r="BOZ244" s="109"/>
      <c r="BPA244" s="109"/>
      <c r="BPB244" s="109"/>
      <c r="BPC244" s="109"/>
      <c r="BPD244" s="109"/>
      <c r="BPE244" s="109"/>
      <c r="BPF244" s="109"/>
      <c r="BPG244" s="109"/>
      <c r="BPH244" s="109"/>
      <c r="BPI244" s="109"/>
      <c r="BPJ244" s="109"/>
      <c r="BPK244" s="109"/>
      <c r="BPL244" s="109"/>
      <c r="BPM244" s="109"/>
      <c r="BPN244" s="109"/>
      <c r="BPO244" s="109"/>
      <c r="BPP244" s="109"/>
      <c r="BPQ244" s="109"/>
      <c r="BPR244" s="109"/>
      <c r="BPS244" s="109"/>
      <c r="BPT244" s="109"/>
      <c r="BPU244" s="109"/>
      <c r="BPV244" s="109"/>
      <c r="BPW244" s="109"/>
      <c r="BPX244" s="109"/>
      <c r="BPY244" s="109"/>
      <c r="BPZ244" s="109"/>
      <c r="BQA244" s="109"/>
      <c r="BQB244" s="109"/>
      <c r="BQC244" s="109"/>
      <c r="BQD244" s="109"/>
      <c r="BQE244" s="109"/>
      <c r="BQF244" s="109"/>
      <c r="BQG244" s="109"/>
      <c r="BQH244" s="109"/>
      <c r="BQI244" s="109"/>
      <c r="BQJ244" s="109"/>
      <c r="BQK244" s="109"/>
      <c r="BQL244" s="109"/>
      <c r="BQM244" s="109"/>
      <c r="BQN244" s="109"/>
      <c r="BQO244" s="109"/>
      <c r="BQP244" s="109"/>
      <c r="BQQ244" s="109"/>
      <c r="BQR244" s="109"/>
      <c r="BQS244" s="109"/>
      <c r="BQT244" s="109"/>
      <c r="BQU244" s="109"/>
      <c r="BQV244" s="109"/>
      <c r="BQW244" s="109"/>
      <c r="BQX244" s="109"/>
      <c r="BQY244" s="109"/>
      <c r="BQZ244" s="109"/>
      <c r="BRA244" s="109"/>
      <c r="BRB244" s="109"/>
      <c r="BRC244" s="109"/>
      <c r="BRD244" s="109"/>
      <c r="BRE244" s="109"/>
      <c r="BRF244" s="109"/>
      <c r="BRG244" s="109"/>
      <c r="BRH244" s="109"/>
      <c r="BRI244" s="109"/>
      <c r="BRJ244" s="109"/>
      <c r="BRK244" s="109"/>
      <c r="BRL244" s="109"/>
      <c r="BRM244" s="109"/>
      <c r="BRN244" s="109"/>
      <c r="BRO244" s="109"/>
      <c r="BRP244" s="109"/>
      <c r="BRQ244" s="109"/>
      <c r="BRR244" s="109"/>
      <c r="BRS244" s="109"/>
      <c r="BRT244" s="109"/>
      <c r="BRU244" s="109"/>
      <c r="BRV244" s="109"/>
      <c r="BRW244" s="109"/>
      <c r="BRX244" s="109"/>
      <c r="BRY244" s="109"/>
      <c r="BRZ244" s="109"/>
      <c r="BSA244" s="109"/>
      <c r="BSB244" s="109"/>
      <c r="BSC244" s="109"/>
      <c r="BSD244" s="109"/>
      <c r="BSE244" s="109"/>
      <c r="BSF244" s="109"/>
      <c r="BSG244" s="109"/>
      <c r="BSH244" s="109"/>
      <c r="BSI244" s="109"/>
      <c r="BSJ244" s="109"/>
      <c r="BSK244" s="109"/>
      <c r="BSL244" s="109"/>
      <c r="BSM244" s="109"/>
      <c r="BSN244" s="109"/>
      <c r="BSO244" s="109"/>
      <c r="BSP244" s="109"/>
      <c r="BSQ244" s="109"/>
      <c r="BSR244" s="109"/>
      <c r="BSS244" s="109"/>
      <c r="BST244" s="109"/>
      <c r="BSU244" s="109"/>
      <c r="BSV244" s="109"/>
      <c r="BSW244" s="109"/>
      <c r="BSX244" s="109"/>
      <c r="BSY244" s="109"/>
      <c r="BSZ244" s="109"/>
      <c r="BTA244" s="109"/>
      <c r="BTB244" s="109"/>
      <c r="BTC244" s="109"/>
      <c r="BTD244" s="109"/>
      <c r="BTE244" s="109"/>
      <c r="BTF244" s="109"/>
      <c r="BTG244" s="109"/>
      <c r="BTH244" s="109"/>
      <c r="BTI244" s="109"/>
      <c r="BTJ244" s="109"/>
      <c r="BTK244" s="109"/>
      <c r="BTL244" s="109"/>
      <c r="BTM244" s="109"/>
      <c r="BTN244" s="109"/>
      <c r="BTO244" s="109"/>
      <c r="BTP244" s="109"/>
      <c r="BTQ244" s="109"/>
      <c r="BTR244" s="109"/>
      <c r="BTS244" s="109"/>
      <c r="BTT244" s="109"/>
      <c r="BTU244" s="109"/>
      <c r="BTV244" s="109"/>
      <c r="BTW244" s="109"/>
      <c r="BTX244" s="109"/>
      <c r="BTY244" s="109"/>
      <c r="BTZ244" s="109"/>
      <c r="BUA244" s="109"/>
      <c r="BUB244" s="109"/>
      <c r="BUC244" s="109"/>
      <c r="BUD244" s="109"/>
      <c r="BUE244" s="109"/>
      <c r="BUF244" s="109"/>
      <c r="BUG244" s="109"/>
      <c r="BUH244" s="109"/>
      <c r="BUI244" s="109"/>
      <c r="BUJ244" s="109"/>
      <c r="BUK244" s="109"/>
      <c r="BUL244" s="109"/>
      <c r="BUM244" s="109"/>
      <c r="BUN244" s="109"/>
      <c r="BUO244" s="109"/>
      <c r="BUP244" s="109"/>
      <c r="BUQ244" s="109"/>
      <c r="BUR244" s="109"/>
      <c r="BUS244" s="109"/>
      <c r="BUT244" s="109"/>
      <c r="BUU244" s="109"/>
      <c r="BUV244" s="109"/>
      <c r="BUW244" s="109"/>
      <c r="BUX244" s="109"/>
      <c r="BUY244" s="109"/>
      <c r="BUZ244" s="109"/>
      <c r="BVA244" s="109"/>
      <c r="BVB244" s="109"/>
      <c r="BVC244" s="109"/>
      <c r="BVD244" s="109"/>
      <c r="BVE244" s="109"/>
      <c r="BVF244" s="109"/>
      <c r="BVG244" s="109"/>
      <c r="BVH244" s="109"/>
      <c r="BVI244" s="109"/>
      <c r="BVJ244" s="109"/>
      <c r="BVK244" s="109"/>
      <c r="BVL244" s="109"/>
      <c r="BVM244" s="109"/>
      <c r="BVN244" s="109"/>
      <c r="BVO244" s="109"/>
      <c r="BVP244" s="109"/>
      <c r="BVQ244" s="109"/>
      <c r="BVR244" s="109"/>
      <c r="BVS244" s="109"/>
      <c r="BVT244" s="109"/>
      <c r="BVU244" s="109"/>
      <c r="BVV244" s="109"/>
      <c r="BVW244" s="109"/>
      <c r="BVX244" s="109"/>
      <c r="BVY244" s="109"/>
      <c r="BVZ244" s="109"/>
      <c r="BWA244" s="109"/>
      <c r="BWB244" s="109"/>
      <c r="BWC244" s="109"/>
      <c r="BWD244" s="109"/>
      <c r="BWE244" s="109"/>
      <c r="BWF244" s="109"/>
      <c r="BWG244" s="109"/>
      <c r="BWH244" s="109"/>
      <c r="BWI244" s="109"/>
      <c r="BWJ244" s="109"/>
      <c r="BWK244" s="109"/>
      <c r="BWL244" s="109"/>
      <c r="BWM244" s="109"/>
      <c r="BWN244" s="109"/>
      <c r="BWO244" s="109"/>
      <c r="BWP244" s="109"/>
      <c r="BWQ244" s="109"/>
      <c r="BWR244" s="109"/>
      <c r="BWS244" s="109"/>
      <c r="BWT244" s="109"/>
      <c r="BWU244" s="109"/>
      <c r="BWV244" s="109"/>
      <c r="BWW244" s="109"/>
      <c r="BWX244" s="109"/>
      <c r="BWY244" s="109"/>
      <c r="BWZ244" s="109"/>
      <c r="BXA244" s="109"/>
      <c r="BXB244" s="109"/>
      <c r="BXC244" s="109"/>
      <c r="BXD244" s="109"/>
      <c r="BXE244" s="109"/>
      <c r="BXF244" s="109"/>
      <c r="BXG244" s="109"/>
      <c r="BXH244" s="109"/>
      <c r="BXI244" s="109"/>
      <c r="BXJ244" s="109"/>
      <c r="BXK244" s="109"/>
      <c r="BXL244" s="109"/>
      <c r="BXM244" s="109"/>
      <c r="BXN244" s="109"/>
      <c r="BXO244" s="109"/>
      <c r="BXP244" s="109"/>
      <c r="BXQ244" s="109"/>
      <c r="BXR244" s="109"/>
      <c r="BXS244" s="109"/>
      <c r="BXT244" s="109"/>
      <c r="BXU244" s="109"/>
      <c r="BXV244" s="109"/>
      <c r="BXW244" s="109"/>
      <c r="BXX244" s="109"/>
      <c r="BXY244" s="109"/>
      <c r="BXZ244" s="109"/>
      <c r="BYA244" s="109"/>
      <c r="BYB244" s="109"/>
      <c r="BYC244" s="109"/>
      <c r="BYD244" s="109"/>
      <c r="BYE244" s="109"/>
      <c r="BYF244" s="109"/>
      <c r="BYG244" s="109"/>
      <c r="BYH244" s="109"/>
      <c r="BYI244" s="109"/>
      <c r="BYJ244" s="109"/>
      <c r="BYK244" s="109"/>
      <c r="BYL244" s="109"/>
      <c r="BYM244" s="109"/>
      <c r="BYN244" s="109"/>
      <c r="BYO244" s="109"/>
      <c r="BYP244" s="109"/>
      <c r="BYQ244" s="109"/>
      <c r="BYR244" s="109"/>
      <c r="BYS244" s="109"/>
      <c r="BYT244" s="109"/>
      <c r="BYU244" s="109"/>
      <c r="BYV244" s="109"/>
      <c r="BYW244" s="109"/>
      <c r="BYX244" s="109"/>
      <c r="BYY244" s="109"/>
      <c r="BYZ244" s="109"/>
      <c r="BZA244" s="109"/>
      <c r="BZB244" s="109"/>
      <c r="BZC244" s="109"/>
      <c r="BZD244" s="109"/>
      <c r="BZE244" s="109"/>
      <c r="BZF244" s="109"/>
      <c r="BZG244" s="109"/>
      <c r="BZH244" s="109"/>
      <c r="BZI244" s="109"/>
      <c r="BZJ244" s="109"/>
      <c r="BZK244" s="109"/>
      <c r="BZL244" s="109"/>
      <c r="BZM244" s="109"/>
      <c r="BZN244" s="109"/>
      <c r="BZO244" s="109"/>
      <c r="BZP244" s="109"/>
      <c r="BZQ244" s="109"/>
      <c r="BZR244" s="109"/>
      <c r="BZS244" s="109"/>
      <c r="BZT244" s="109"/>
      <c r="BZU244" s="109"/>
      <c r="BZV244" s="109"/>
      <c r="BZW244" s="109"/>
      <c r="BZX244" s="109"/>
      <c r="BZY244" s="109"/>
      <c r="BZZ244" s="109"/>
      <c r="CAA244" s="109"/>
      <c r="CAB244" s="109"/>
      <c r="CAC244" s="109"/>
      <c r="CAD244" s="109"/>
      <c r="CAE244" s="109"/>
      <c r="CAF244" s="109"/>
      <c r="CAG244" s="109"/>
      <c r="CAH244" s="109"/>
      <c r="CAI244" s="109"/>
      <c r="CAJ244" s="109"/>
      <c r="CAK244" s="109"/>
      <c r="CAL244" s="109"/>
      <c r="CAM244" s="109"/>
      <c r="CAN244" s="109"/>
      <c r="CAO244" s="109"/>
      <c r="CAP244" s="109"/>
      <c r="CAQ244" s="109"/>
      <c r="CAR244" s="109"/>
      <c r="CAS244" s="109"/>
      <c r="CAT244" s="109"/>
      <c r="CAU244" s="109"/>
      <c r="CAV244" s="109"/>
      <c r="CAW244" s="109"/>
      <c r="CAX244" s="109"/>
      <c r="CAY244" s="109"/>
      <c r="CAZ244" s="109"/>
      <c r="CBA244" s="109"/>
      <c r="CBB244" s="109"/>
      <c r="CBC244" s="109"/>
      <c r="CBD244" s="109"/>
      <c r="CBE244" s="109"/>
      <c r="CBF244" s="109"/>
      <c r="CBG244" s="109"/>
      <c r="CBH244" s="109"/>
      <c r="CBI244" s="109"/>
      <c r="CBJ244" s="109"/>
      <c r="CBK244" s="109"/>
      <c r="CBL244" s="109"/>
      <c r="CBM244" s="109"/>
      <c r="CBN244" s="109"/>
      <c r="CBO244" s="109"/>
      <c r="CBP244" s="109"/>
      <c r="CBQ244" s="109"/>
      <c r="CBR244" s="109"/>
      <c r="CBS244" s="109"/>
      <c r="CBT244" s="109"/>
      <c r="CBU244" s="109"/>
      <c r="CBV244" s="109"/>
      <c r="CBW244" s="109"/>
      <c r="CBX244" s="109"/>
      <c r="CBY244" s="109"/>
      <c r="CBZ244" s="109"/>
      <c r="CCA244" s="109"/>
      <c r="CCB244" s="109"/>
      <c r="CCC244" s="109"/>
      <c r="CCD244" s="109"/>
      <c r="CCE244" s="109"/>
      <c r="CCF244" s="109"/>
      <c r="CCG244" s="109"/>
      <c r="CCH244" s="109"/>
      <c r="CCI244" s="109"/>
      <c r="CCJ244" s="109"/>
      <c r="CCK244" s="109"/>
      <c r="CCL244" s="109"/>
      <c r="CCM244" s="109"/>
      <c r="CCN244" s="109"/>
      <c r="CCO244" s="109"/>
      <c r="CCP244" s="109"/>
      <c r="CCQ244" s="109"/>
      <c r="CCR244" s="109"/>
      <c r="CCS244" s="109"/>
      <c r="CCT244" s="109"/>
      <c r="CCU244" s="109"/>
      <c r="CCV244" s="109"/>
      <c r="CCW244" s="109"/>
      <c r="CCX244" s="109"/>
      <c r="CCY244" s="109"/>
      <c r="CCZ244" s="109"/>
      <c r="CDA244" s="109"/>
      <c r="CDB244" s="109"/>
      <c r="CDC244" s="109"/>
      <c r="CDD244" s="109"/>
      <c r="CDE244" s="109"/>
      <c r="CDF244" s="109"/>
      <c r="CDG244" s="109"/>
      <c r="CDH244" s="109"/>
      <c r="CDI244" s="109"/>
      <c r="CDJ244" s="109"/>
      <c r="CDK244" s="109"/>
      <c r="CDL244" s="109"/>
      <c r="CDM244" s="109"/>
      <c r="CDN244" s="109"/>
      <c r="CDO244" s="109"/>
      <c r="CDP244" s="109"/>
      <c r="CDQ244" s="109"/>
      <c r="CDR244" s="109"/>
      <c r="CDS244" s="109"/>
      <c r="CDT244" s="109"/>
      <c r="CDU244" s="109"/>
      <c r="CDV244" s="109"/>
      <c r="CDW244" s="109"/>
      <c r="CDX244" s="109"/>
      <c r="CDY244" s="109"/>
      <c r="CDZ244" s="109"/>
      <c r="CEA244" s="109"/>
      <c r="CEB244" s="109"/>
      <c r="CEC244" s="109"/>
      <c r="CED244" s="109"/>
      <c r="CEE244" s="109"/>
      <c r="CEF244" s="109"/>
      <c r="CEG244" s="109"/>
      <c r="CEH244" s="109"/>
      <c r="CEI244" s="109"/>
      <c r="CEJ244" s="109"/>
      <c r="CEK244" s="109"/>
      <c r="CEL244" s="109"/>
      <c r="CEM244" s="109"/>
      <c r="CEN244" s="109"/>
      <c r="CEO244" s="109"/>
      <c r="CEP244" s="109"/>
      <c r="CEQ244" s="109"/>
      <c r="CER244" s="109"/>
      <c r="CES244" s="109"/>
      <c r="CET244" s="109"/>
      <c r="CEU244" s="109"/>
      <c r="CEV244" s="109"/>
      <c r="CEW244" s="109"/>
      <c r="CEX244" s="109"/>
      <c r="CEY244" s="109"/>
      <c r="CEZ244" s="109"/>
      <c r="CFA244" s="109"/>
      <c r="CFB244" s="109"/>
      <c r="CFC244" s="109"/>
      <c r="CFD244" s="109"/>
      <c r="CFE244" s="109"/>
      <c r="CFF244" s="109"/>
      <c r="CFG244" s="109"/>
      <c r="CFH244" s="109"/>
      <c r="CFI244" s="109"/>
      <c r="CFJ244" s="109"/>
      <c r="CFK244" s="109"/>
      <c r="CFL244" s="109"/>
      <c r="CFM244" s="109"/>
      <c r="CFN244" s="109"/>
      <c r="CFO244" s="109"/>
      <c r="CFP244" s="109"/>
      <c r="CFQ244" s="109"/>
      <c r="CFR244" s="109"/>
      <c r="CFS244" s="109"/>
      <c r="CFT244" s="109"/>
      <c r="CFU244" s="109"/>
      <c r="CFV244" s="109"/>
      <c r="CFW244" s="109"/>
      <c r="CFX244" s="109"/>
      <c r="CFY244" s="109"/>
      <c r="CFZ244" s="109"/>
      <c r="CGA244" s="109"/>
      <c r="CGB244" s="109"/>
      <c r="CGC244" s="109"/>
      <c r="CGD244" s="109"/>
      <c r="CGE244" s="109"/>
      <c r="CGF244" s="109"/>
      <c r="CGG244" s="109"/>
      <c r="CGH244" s="109"/>
      <c r="CGI244" s="109"/>
      <c r="CGJ244" s="109"/>
      <c r="CGK244" s="109"/>
      <c r="CGL244" s="109"/>
      <c r="CGM244" s="109"/>
      <c r="CGN244" s="109"/>
      <c r="CGO244" s="109"/>
      <c r="CGP244" s="109"/>
      <c r="CGQ244" s="109"/>
      <c r="CGR244" s="109"/>
      <c r="CGS244" s="109"/>
      <c r="CGT244" s="109"/>
      <c r="CGU244" s="109"/>
      <c r="CGV244" s="109"/>
      <c r="CGW244" s="109"/>
      <c r="CGX244" s="109"/>
      <c r="CGY244" s="109"/>
      <c r="CGZ244" s="109"/>
      <c r="CHA244" s="109"/>
      <c r="CHB244" s="109"/>
      <c r="CHC244" s="109"/>
      <c r="CHD244" s="109"/>
      <c r="CHE244" s="109"/>
      <c r="CHF244" s="109"/>
      <c r="CHG244" s="109"/>
      <c r="CHH244" s="109"/>
      <c r="CHI244" s="109"/>
      <c r="CHJ244" s="109"/>
      <c r="CHK244" s="109"/>
      <c r="CHL244" s="109"/>
      <c r="CHM244" s="109"/>
      <c r="CHN244" s="109"/>
      <c r="CHO244" s="109"/>
      <c r="CHP244" s="109"/>
      <c r="CHQ244" s="109"/>
      <c r="CHR244" s="109"/>
      <c r="CHS244" s="109"/>
      <c r="CHT244" s="109"/>
      <c r="CHU244" s="109"/>
      <c r="CHV244" s="109"/>
      <c r="CHW244" s="109"/>
      <c r="CHX244" s="109"/>
      <c r="CHY244" s="109"/>
      <c r="CHZ244" s="109"/>
      <c r="CIA244" s="109"/>
      <c r="CIB244" s="109"/>
      <c r="CIC244" s="109"/>
      <c r="CID244" s="109"/>
      <c r="CIE244" s="109"/>
      <c r="CIF244" s="109"/>
      <c r="CIG244" s="109"/>
      <c r="CIH244" s="109"/>
      <c r="CII244" s="109"/>
      <c r="CIJ244" s="109"/>
      <c r="CIK244" s="109"/>
      <c r="CIL244" s="109"/>
      <c r="CIM244" s="109"/>
      <c r="CIN244" s="109"/>
      <c r="CIO244" s="109"/>
      <c r="CIP244" s="109"/>
      <c r="CIQ244" s="109"/>
      <c r="CIR244" s="109"/>
      <c r="CIS244" s="109"/>
      <c r="CIT244" s="109"/>
      <c r="CIU244" s="109"/>
      <c r="CIV244" s="109"/>
      <c r="CIW244" s="109"/>
      <c r="CIX244" s="109"/>
      <c r="CIY244" s="109"/>
      <c r="CIZ244" s="109"/>
      <c r="CJA244" s="109"/>
      <c r="CJB244" s="109"/>
      <c r="CJC244" s="109"/>
      <c r="CJD244" s="109"/>
      <c r="CJE244" s="109"/>
      <c r="CJF244" s="109"/>
      <c r="CJG244" s="109"/>
      <c r="CJH244" s="109"/>
      <c r="CJI244" s="109"/>
      <c r="CJJ244" s="109"/>
      <c r="CJK244" s="109"/>
      <c r="CJL244" s="109"/>
      <c r="CJM244" s="109"/>
      <c r="CJN244" s="109"/>
      <c r="CJO244" s="109"/>
      <c r="CJP244" s="109"/>
      <c r="CJQ244" s="109"/>
      <c r="CJR244" s="109"/>
      <c r="CJS244" s="109"/>
      <c r="CJT244" s="109"/>
      <c r="CJU244" s="109"/>
      <c r="CJV244" s="109"/>
      <c r="CJW244" s="109"/>
      <c r="CJX244" s="109"/>
      <c r="CJY244" s="109"/>
      <c r="CJZ244" s="109"/>
      <c r="CKA244" s="109"/>
      <c r="CKB244" s="109"/>
      <c r="CKC244" s="109"/>
      <c r="CKD244" s="109"/>
      <c r="CKE244" s="109"/>
      <c r="CKF244" s="109"/>
      <c r="CKG244" s="109"/>
      <c r="CKH244" s="109"/>
      <c r="CKI244" s="109"/>
      <c r="CKJ244" s="109"/>
      <c r="CKK244" s="109"/>
      <c r="CKL244" s="109"/>
      <c r="CKM244" s="109"/>
      <c r="CKN244" s="109"/>
      <c r="CKO244" s="109"/>
      <c r="CKP244" s="109"/>
      <c r="CKQ244" s="109"/>
      <c r="CKR244" s="109"/>
      <c r="CKS244" s="109"/>
      <c r="CKT244" s="109"/>
      <c r="CKU244" s="109"/>
      <c r="CKV244" s="109"/>
      <c r="CKW244" s="109"/>
      <c r="CKX244" s="109"/>
      <c r="CKY244" s="109"/>
      <c r="CKZ244" s="109"/>
      <c r="CLA244" s="109"/>
      <c r="CLB244" s="109"/>
      <c r="CLC244" s="109"/>
      <c r="CLD244" s="109"/>
      <c r="CLE244" s="109"/>
      <c r="CLF244" s="109"/>
      <c r="CLG244" s="109"/>
      <c r="CLH244" s="109"/>
      <c r="CLI244" s="109"/>
      <c r="CLJ244" s="109"/>
      <c r="CLK244" s="109"/>
      <c r="CLL244" s="109"/>
      <c r="CLM244" s="109"/>
      <c r="CLN244" s="109"/>
      <c r="CLO244" s="109"/>
      <c r="CLP244" s="109"/>
      <c r="CLQ244" s="109"/>
      <c r="CLR244" s="109"/>
      <c r="CLS244" s="109"/>
      <c r="CLT244" s="109"/>
      <c r="CLU244" s="109"/>
      <c r="CLV244" s="109"/>
      <c r="CLW244" s="109"/>
      <c r="CLX244" s="109"/>
      <c r="CLY244" s="109"/>
      <c r="CLZ244" s="109"/>
      <c r="CMA244" s="109"/>
      <c r="CMB244" s="109"/>
      <c r="CMC244" s="109"/>
      <c r="CMD244" s="109"/>
      <c r="CME244" s="109"/>
      <c r="CMF244" s="109"/>
      <c r="CMG244" s="109"/>
      <c r="CMH244" s="109"/>
      <c r="CMI244" s="109"/>
      <c r="CMJ244" s="109"/>
      <c r="CMK244" s="109"/>
      <c r="CML244" s="109"/>
      <c r="CMM244" s="109"/>
      <c r="CMN244" s="109"/>
      <c r="CMO244" s="109"/>
      <c r="CMP244" s="109"/>
      <c r="CMQ244" s="109"/>
      <c r="CMR244" s="109"/>
      <c r="CMS244" s="109"/>
      <c r="CMT244" s="109"/>
      <c r="CMU244" s="109"/>
      <c r="CMV244" s="109"/>
      <c r="CMW244" s="109"/>
      <c r="CMX244" s="109"/>
      <c r="CMY244" s="109"/>
      <c r="CMZ244" s="109"/>
      <c r="CNA244" s="109"/>
      <c r="CNB244" s="109"/>
      <c r="CNC244" s="109"/>
      <c r="CND244" s="109"/>
      <c r="CNE244" s="109"/>
      <c r="CNF244" s="109"/>
      <c r="CNG244" s="109"/>
      <c r="CNH244" s="109"/>
      <c r="CNI244" s="109"/>
      <c r="CNJ244" s="109"/>
      <c r="CNK244" s="109"/>
      <c r="CNL244" s="109"/>
      <c r="CNM244" s="109"/>
      <c r="CNN244" s="109"/>
      <c r="CNO244" s="109"/>
      <c r="CNP244" s="109"/>
      <c r="CNQ244" s="109"/>
      <c r="CNR244" s="109"/>
      <c r="CNS244" s="109"/>
      <c r="CNT244" s="109"/>
      <c r="CNU244" s="109"/>
      <c r="CNV244" s="109"/>
      <c r="CNW244" s="109"/>
      <c r="CNX244" s="109"/>
      <c r="CNY244" s="109"/>
      <c r="CNZ244" s="109"/>
      <c r="COA244" s="109"/>
      <c r="COB244" s="109"/>
      <c r="COC244" s="109"/>
      <c r="COD244" s="109"/>
      <c r="COE244" s="109"/>
      <c r="COF244" s="109"/>
      <c r="COG244" s="109"/>
      <c r="COH244" s="109"/>
      <c r="COI244" s="109"/>
      <c r="COJ244" s="109"/>
      <c r="COK244" s="109"/>
      <c r="COL244" s="109"/>
      <c r="COM244" s="109"/>
      <c r="CON244" s="109"/>
      <c r="COO244" s="109"/>
      <c r="COP244" s="109"/>
      <c r="COQ244" s="109"/>
      <c r="COR244" s="109"/>
      <c r="COS244" s="109"/>
      <c r="COT244" s="109"/>
      <c r="COU244" s="109"/>
      <c r="COV244" s="109"/>
      <c r="COW244" s="109"/>
      <c r="COX244" s="109"/>
      <c r="COY244" s="109"/>
      <c r="COZ244" s="109"/>
      <c r="CPA244" s="109"/>
      <c r="CPB244" s="109"/>
      <c r="CPC244" s="109"/>
      <c r="CPD244" s="109"/>
      <c r="CPE244" s="109"/>
      <c r="CPF244" s="109"/>
      <c r="CPG244" s="109"/>
      <c r="CPH244" s="109"/>
      <c r="CPI244" s="109"/>
      <c r="CPJ244" s="109"/>
      <c r="CPK244" s="109"/>
      <c r="CPL244" s="109"/>
      <c r="CPM244" s="109"/>
      <c r="CPN244" s="109"/>
      <c r="CPO244" s="109"/>
      <c r="CPP244" s="109"/>
      <c r="CPQ244" s="109"/>
      <c r="CPR244" s="109"/>
      <c r="CPS244" s="109"/>
      <c r="CPT244" s="109"/>
      <c r="CPU244" s="109"/>
      <c r="CPV244" s="109"/>
      <c r="CPW244" s="109"/>
      <c r="CPX244" s="109"/>
      <c r="CPY244" s="109"/>
      <c r="CPZ244" s="109"/>
      <c r="CQA244" s="109"/>
      <c r="CQB244" s="109"/>
      <c r="CQC244" s="109"/>
      <c r="CQD244" s="109"/>
      <c r="CQE244" s="109"/>
      <c r="CQF244" s="109"/>
      <c r="CQG244" s="109"/>
      <c r="CQH244" s="109"/>
      <c r="CQI244" s="109"/>
      <c r="CQJ244" s="109"/>
      <c r="CQK244" s="109"/>
      <c r="CQL244" s="109"/>
      <c r="CQM244" s="109"/>
      <c r="CQN244" s="109"/>
      <c r="CQO244" s="109"/>
      <c r="CQP244" s="109"/>
      <c r="CQQ244" s="109"/>
      <c r="CQR244" s="109"/>
      <c r="CQS244" s="109"/>
      <c r="CQT244" s="109"/>
      <c r="CQU244" s="109"/>
      <c r="CQV244" s="109"/>
      <c r="CQW244" s="109"/>
      <c r="CQX244" s="109"/>
      <c r="CQY244" s="109"/>
      <c r="CQZ244" s="109"/>
      <c r="CRA244" s="109"/>
      <c r="CRB244" s="109"/>
      <c r="CRC244" s="109"/>
      <c r="CRD244" s="109"/>
      <c r="CRE244" s="109"/>
      <c r="CRF244" s="109"/>
      <c r="CRG244" s="109"/>
      <c r="CRH244" s="109"/>
      <c r="CRI244" s="109"/>
      <c r="CRJ244" s="109"/>
      <c r="CRK244" s="109"/>
      <c r="CRL244" s="109"/>
      <c r="CRM244" s="109"/>
      <c r="CRN244" s="109"/>
      <c r="CRO244" s="109"/>
      <c r="CRP244" s="109"/>
      <c r="CRQ244" s="109"/>
      <c r="CRR244" s="109"/>
      <c r="CRS244" s="109"/>
      <c r="CRT244" s="109"/>
      <c r="CRU244" s="109"/>
      <c r="CRV244" s="109"/>
      <c r="CRW244" s="109"/>
      <c r="CRX244" s="109"/>
      <c r="CRY244" s="109"/>
      <c r="CRZ244" s="109"/>
      <c r="CSA244" s="109"/>
      <c r="CSB244" s="109"/>
      <c r="CSC244" s="109"/>
      <c r="CSD244" s="109"/>
      <c r="CSE244" s="109"/>
      <c r="CSF244" s="109"/>
      <c r="CSG244" s="109"/>
      <c r="CSH244" s="109"/>
      <c r="CSI244" s="109"/>
      <c r="CSJ244" s="109"/>
      <c r="CSK244" s="109"/>
      <c r="CSL244" s="109"/>
      <c r="CSM244" s="109"/>
      <c r="CSN244" s="109"/>
      <c r="CSO244" s="109"/>
      <c r="CSP244" s="109"/>
      <c r="CSQ244" s="109"/>
      <c r="CSR244" s="109"/>
      <c r="CSS244" s="109"/>
      <c r="CST244" s="109"/>
      <c r="CSU244" s="109"/>
      <c r="CSV244" s="109"/>
      <c r="CSW244" s="109"/>
      <c r="CSX244" s="109"/>
      <c r="CSY244" s="109"/>
      <c r="CSZ244" s="109"/>
      <c r="CTA244" s="109"/>
      <c r="CTB244" s="109"/>
      <c r="CTC244" s="109"/>
      <c r="CTD244" s="109"/>
      <c r="CTE244" s="109"/>
      <c r="CTF244" s="109"/>
      <c r="CTG244" s="109"/>
      <c r="CTH244" s="109"/>
      <c r="CTI244" s="109"/>
      <c r="CTJ244" s="109"/>
      <c r="CTK244" s="109"/>
      <c r="CTL244" s="109"/>
      <c r="CTM244" s="109"/>
      <c r="CTN244" s="109"/>
      <c r="CTO244" s="109"/>
      <c r="CTP244" s="109"/>
      <c r="CTQ244" s="109"/>
      <c r="CTR244" s="109"/>
      <c r="CTS244" s="109"/>
      <c r="CTT244" s="109"/>
      <c r="CTU244" s="109"/>
      <c r="CTV244" s="109"/>
      <c r="CTW244" s="109"/>
      <c r="CTX244" s="109"/>
      <c r="CTY244" s="109"/>
      <c r="CTZ244" s="109"/>
      <c r="CUA244" s="109"/>
      <c r="CUB244" s="109"/>
      <c r="CUC244" s="109"/>
      <c r="CUD244" s="109"/>
      <c r="CUE244" s="109"/>
      <c r="CUF244" s="109"/>
      <c r="CUG244" s="109"/>
      <c r="CUH244" s="109"/>
      <c r="CUI244" s="109"/>
      <c r="CUJ244" s="109"/>
      <c r="CUK244" s="109"/>
      <c r="CUL244" s="109"/>
      <c r="CUM244" s="109"/>
      <c r="CUN244" s="109"/>
      <c r="CUO244" s="109"/>
      <c r="CUP244" s="109"/>
      <c r="CUQ244" s="109"/>
      <c r="CUR244" s="109"/>
      <c r="CUS244" s="109"/>
      <c r="CUT244" s="109"/>
      <c r="CUU244" s="109"/>
      <c r="CUV244" s="109"/>
      <c r="CUW244" s="109"/>
      <c r="CUX244" s="109"/>
      <c r="CUY244" s="109"/>
      <c r="CUZ244" s="109"/>
      <c r="CVA244" s="109"/>
      <c r="CVB244" s="109"/>
      <c r="CVC244" s="109"/>
      <c r="CVD244" s="109"/>
      <c r="CVE244" s="109"/>
      <c r="CVF244" s="109"/>
      <c r="CVG244" s="109"/>
      <c r="CVH244" s="109"/>
      <c r="CVI244" s="109"/>
      <c r="CVJ244" s="109"/>
      <c r="CVK244" s="109"/>
      <c r="CVL244" s="109"/>
      <c r="CVM244" s="109"/>
      <c r="CVN244" s="109"/>
      <c r="CVO244" s="109"/>
      <c r="CVP244" s="109"/>
      <c r="CVQ244" s="109"/>
      <c r="CVR244" s="109"/>
      <c r="CVS244" s="109"/>
      <c r="CVT244" s="109"/>
      <c r="CVU244" s="109"/>
      <c r="CVV244" s="109"/>
      <c r="CVW244" s="109"/>
      <c r="CVX244" s="109"/>
      <c r="CVY244" s="109"/>
      <c r="CVZ244" s="109"/>
      <c r="CWA244" s="109"/>
      <c r="CWB244" s="109"/>
      <c r="CWC244" s="109"/>
      <c r="CWD244" s="109"/>
      <c r="CWE244" s="109"/>
      <c r="CWF244" s="109"/>
      <c r="CWG244" s="109"/>
      <c r="CWH244" s="109"/>
      <c r="CWI244" s="109"/>
      <c r="CWJ244" s="109"/>
      <c r="CWK244" s="109"/>
      <c r="CWL244" s="109"/>
      <c r="CWM244" s="109"/>
      <c r="CWN244" s="109"/>
      <c r="CWO244" s="109"/>
      <c r="CWP244" s="109"/>
      <c r="CWQ244" s="109"/>
      <c r="CWR244" s="109"/>
      <c r="CWS244" s="109"/>
      <c r="CWT244" s="109"/>
      <c r="CWU244" s="109"/>
      <c r="CWV244" s="109"/>
      <c r="CWW244" s="109"/>
      <c r="CWX244" s="109"/>
      <c r="CWY244" s="109"/>
      <c r="CWZ244" s="109"/>
      <c r="CXA244" s="109"/>
      <c r="CXB244" s="109"/>
      <c r="CXC244" s="109"/>
      <c r="CXD244" s="109"/>
      <c r="CXE244" s="109"/>
      <c r="CXF244" s="109"/>
      <c r="CXG244" s="109"/>
      <c r="CXH244" s="109"/>
      <c r="CXI244" s="109"/>
      <c r="CXJ244" s="109"/>
      <c r="CXK244" s="109"/>
      <c r="CXL244" s="109"/>
      <c r="CXM244" s="109"/>
      <c r="CXN244" s="109"/>
      <c r="CXO244" s="109"/>
      <c r="CXP244" s="109"/>
      <c r="CXQ244" s="109"/>
      <c r="CXR244" s="109"/>
      <c r="CXS244" s="109"/>
      <c r="CXT244" s="109"/>
      <c r="CXU244" s="109"/>
      <c r="CXV244" s="109"/>
      <c r="CXW244" s="109"/>
      <c r="CXX244" s="109"/>
      <c r="CXY244" s="109"/>
      <c r="CXZ244" s="109"/>
      <c r="CYA244" s="109"/>
      <c r="CYB244" s="109"/>
      <c r="CYC244" s="109"/>
      <c r="CYD244" s="109"/>
      <c r="CYE244" s="109"/>
      <c r="CYF244" s="109"/>
      <c r="CYG244" s="109"/>
      <c r="CYH244" s="109"/>
      <c r="CYI244" s="109"/>
      <c r="CYJ244" s="109"/>
      <c r="CYK244" s="109"/>
      <c r="CYL244" s="109"/>
      <c r="CYM244" s="109"/>
      <c r="CYN244" s="109"/>
      <c r="CYO244" s="109"/>
      <c r="CYP244" s="109"/>
      <c r="CYQ244" s="109"/>
      <c r="CYR244" s="109"/>
      <c r="CYS244" s="109"/>
      <c r="CYT244" s="109"/>
      <c r="CYU244" s="109"/>
      <c r="CYV244" s="109"/>
      <c r="CYW244" s="109"/>
      <c r="CYX244" s="109"/>
      <c r="CYY244" s="109"/>
      <c r="CYZ244" s="109"/>
      <c r="CZA244" s="109"/>
      <c r="CZB244" s="109"/>
      <c r="CZC244" s="109"/>
      <c r="CZD244" s="109"/>
      <c r="CZE244" s="109"/>
      <c r="CZF244" s="109"/>
      <c r="CZG244" s="109"/>
      <c r="CZH244" s="109"/>
      <c r="CZI244" s="109"/>
      <c r="CZJ244" s="109"/>
      <c r="CZK244" s="109"/>
      <c r="CZL244" s="109"/>
      <c r="CZM244" s="109"/>
      <c r="CZN244" s="109"/>
      <c r="CZO244" s="109"/>
      <c r="CZP244" s="109"/>
      <c r="CZQ244" s="109"/>
      <c r="CZR244" s="109"/>
      <c r="CZS244" s="109"/>
      <c r="CZT244" s="109"/>
      <c r="CZU244" s="109"/>
      <c r="CZV244" s="109"/>
      <c r="CZW244" s="109"/>
      <c r="CZX244" s="109"/>
      <c r="CZY244" s="109"/>
      <c r="CZZ244" s="109"/>
      <c r="DAA244" s="109"/>
      <c r="DAB244" s="109"/>
      <c r="DAC244" s="109"/>
      <c r="DAD244" s="109"/>
      <c r="DAE244" s="109"/>
      <c r="DAF244" s="109"/>
      <c r="DAG244" s="109"/>
      <c r="DAH244" s="109"/>
      <c r="DAI244" s="109"/>
      <c r="DAJ244" s="109"/>
      <c r="DAK244" s="109"/>
      <c r="DAL244" s="109"/>
      <c r="DAM244" s="109"/>
      <c r="DAN244" s="109"/>
      <c r="DAO244" s="109"/>
      <c r="DAP244" s="109"/>
      <c r="DAQ244" s="109"/>
      <c r="DAR244" s="109"/>
      <c r="DAS244" s="109"/>
      <c r="DAT244" s="109"/>
      <c r="DAU244" s="109"/>
      <c r="DAV244" s="109"/>
      <c r="DAW244" s="109"/>
      <c r="DAX244" s="109"/>
      <c r="DAY244" s="109"/>
      <c r="DAZ244" s="109"/>
      <c r="DBA244" s="109"/>
      <c r="DBB244" s="109"/>
      <c r="DBC244" s="109"/>
      <c r="DBD244" s="109"/>
      <c r="DBE244" s="109"/>
      <c r="DBF244" s="109"/>
      <c r="DBG244" s="109"/>
      <c r="DBH244" s="109"/>
      <c r="DBI244" s="109"/>
      <c r="DBJ244" s="109"/>
      <c r="DBK244" s="109"/>
      <c r="DBL244" s="109"/>
      <c r="DBM244" s="109"/>
      <c r="DBN244" s="109"/>
      <c r="DBO244" s="109"/>
      <c r="DBP244" s="109"/>
      <c r="DBQ244" s="109"/>
      <c r="DBR244" s="109"/>
      <c r="DBS244" s="109"/>
      <c r="DBT244" s="109"/>
      <c r="DBU244" s="109"/>
      <c r="DBV244" s="109"/>
      <c r="DBW244" s="109"/>
      <c r="DBX244" s="109"/>
      <c r="DBY244" s="109"/>
      <c r="DBZ244" s="109"/>
      <c r="DCA244" s="109"/>
      <c r="DCB244" s="109"/>
      <c r="DCC244" s="109"/>
      <c r="DCD244" s="109"/>
      <c r="DCE244" s="109"/>
      <c r="DCF244" s="109"/>
      <c r="DCG244" s="109"/>
      <c r="DCH244" s="109"/>
      <c r="DCI244" s="109"/>
      <c r="DCJ244" s="109"/>
      <c r="DCK244" s="109"/>
      <c r="DCL244" s="109"/>
      <c r="DCM244" s="109"/>
      <c r="DCN244" s="109"/>
      <c r="DCO244" s="109"/>
      <c r="DCP244" s="109"/>
      <c r="DCQ244" s="109"/>
      <c r="DCR244" s="109"/>
      <c r="DCS244" s="109"/>
      <c r="DCT244" s="109"/>
      <c r="DCU244" s="109"/>
      <c r="DCV244" s="109"/>
      <c r="DCW244" s="109"/>
      <c r="DCX244" s="109"/>
      <c r="DCY244" s="109"/>
      <c r="DCZ244" s="109"/>
      <c r="DDA244" s="109"/>
      <c r="DDB244" s="109"/>
      <c r="DDC244" s="109"/>
      <c r="DDD244" s="109"/>
      <c r="DDE244" s="109"/>
      <c r="DDF244" s="109"/>
      <c r="DDG244" s="109"/>
      <c r="DDH244" s="109"/>
      <c r="DDI244" s="109"/>
      <c r="DDJ244" s="109"/>
      <c r="DDK244" s="109"/>
      <c r="DDL244" s="109"/>
      <c r="DDM244" s="109"/>
      <c r="DDN244" s="109"/>
      <c r="DDO244" s="109"/>
      <c r="DDP244" s="109"/>
      <c r="DDQ244" s="109"/>
      <c r="DDR244" s="109"/>
      <c r="DDS244" s="109"/>
      <c r="DDT244" s="109"/>
      <c r="DDU244" s="109"/>
      <c r="DDV244" s="109"/>
      <c r="DDW244" s="109"/>
      <c r="DDX244" s="109"/>
      <c r="DDY244" s="109"/>
      <c r="DDZ244" s="109"/>
      <c r="DEA244" s="109"/>
      <c r="DEB244" s="109"/>
      <c r="DEC244" s="109"/>
      <c r="DED244" s="109"/>
      <c r="DEE244" s="109"/>
      <c r="DEF244" s="109"/>
      <c r="DEG244" s="109"/>
      <c r="DEH244" s="109"/>
      <c r="DEI244" s="109"/>
      <c r="DEJ244" s="109"/>
      <c r="DEK244" s="109"/>
      <c r="DEL244" s="109"/>
      <c r="DEM244" s="109"/>
      <c r="DEN244" s="109"/>
      <c r="DEO244" s="109"/>
      <c r="DEP244" s="109"/>
      <c r="DEQ244" s="109"/>
      <c r="DER244" s="109"/>
      <c r="DES244" s="109"/>
      <c r="DET244" s="109"/>
      <c r="DEU244" s="109"/>
      <c r="DEV244" s="109"/>
      <c r="DEW244" s="109"/>
      <c r="DEX244" s="109"/>
      <c r="DEY244" s="109"/>
      <c r="DEZ244" s="109"/>
      <c r="DFA244" s="109"/>
      <c r="DFB244" s="109"/>
      <c r="DFC244" s="109"/>
      <c r="DFD244" s="109"/>
      <c r="DFE244" s="109"/>
      <c r="DFF244" s="109"/>
      <c r="DFG244" s="109"/>
      <c r="DFH244" s="109"/>
      <c r="DFI244" s="109"/>
      <c r="DFJ244" s="109"/>
      <c r="DFK244" s="109"/>
      <c r="DFL244" s="109"/>
      <c r="DFM244" s="109"/>
      <c r="DFN244" s="109"/>
      <c r="DFO244" s="109"/>
      <c r="DFP244" s="109"/>
      <c r="DFQ244" s="109"/>
      <c r="DFR244" s="109"/>
      <c r="DFS244" s="109"/>
      <c r="DFT244" s="109"/>
      <c r="DFU244" s="109"/>
      <c r="DFV244" s="109"/>
      <c r="DFW244" s="109"/>
      <c r="DFX244" s="109"/>
      <c r="DFY244" s="109"/>
      <c r="DFZ244" s="109"/>
      <c r="DGA244" s="109"/>
      <c r="DGB244" s="109"/>
      <c r="DGC244" s="109"/>
      <c r="DGD244" s="109"/>
      <c r="DGE244" s="109"/>
      <c r="DGF244" s="109"/>
      <c r="DGG244" s="109"/>
      <c r="DGH244" s="109"/>
      <c r="DGI244" s="109"/>
      <c r="DGJ244" s="109"/>
      <c r="DGK244" s="109"/>
      <c r="DGL244" s="109"/>
      <c r="DGM244" s="109"/>
      <c r="DGN244" s="109"/>
      <c r="DGO244" s="109"/>
      <c r="DGP244" s="109"/>
      <c r="DGQ244" s="109"/>
      <c r="DGR244" s="109"/>
      <c r="DGS244" s="109"/>
      <c r="DGT244" s="109"/>
      <c r="DGU244" s="109"/>
      <c r="DGV244" s="109"/>
      <c r="DGW244" s="109"/>
      <c r="DGX244" s="109"/>
      <c r="DGY244" s="109"/>
      <c r="DGZ244" s="109"/>
      <c r="DHA244" s="109"/>
      <c r="DHB244" s="109"/>
      <c r="DHC244" s="109"/>
      <c r="DHD244" s="109"/>
      <c r="DHE244" s="109"/>
      <c r="DHF244" s="109"/>
      <c r="DHG244" s="109"/>
      <c r="DHH244" s="109"/>
      <c r="DHI244" s="109"/>
      <c r="DHJ244" s="109"/>
      <c r="DHK244" s="109"/>
      <c r="DHL244" s="109"/>
      <c r="DHM244" s="109"/>
      <c r="DHN244" s="109"/>
      <c r="DHO244" s="109"/>
      <c r="DHP244" s="109"/>
      <c r="DHQ244" s="109"/>
      <c r="DHR244" s="109"/>
      <c r="DHS244" s="109"/>
      <c r="DHT244" s="109"/>
      <c r="DHU244" s="109"/>
      <c r="DHV244" s="109"/>
      <c r="DHW244" s="109"/>
      <c r="DHX244" s="109"/>
      <c r="DHY244" s="109"/>
      <c r="DHZ244" s="109"/>
      <c r="DIA244" s="109"/>
      <c r="DIB244" s="109"/>
      <c r="DIC244" s="109"/>
      <c r="DID244" s="109"/>
      <c r="DIE244" s="109"/>
      <c r="DIF244" s="109"/>
      <c r="DIG244" s="109"/>
      <c r="DIH244" s="109"/>
      <c r="DII244" s="109"/>
      <c r="DIJ244" s="109"/>
      <c r="DIK244" s="109"/>
      <c r="DIL244" s="109"/>
      <c r="DIM244" s="109"/>
      <c r="DIN244" s="109"/>
      <c r="DIO244" s="109"/>
      <c r="DIP244" s="109"/>
      <c r="DIQ244" s="109"/>
      <c r="DIR244" s="109"/>
      <c r="DIS244" s="109"/>
      <c r="DIT244" s="109"/>
      <c r="DIU244" s="109"/>
      <c r="DIV244" s="109"/>
      <c r="DIW244" s="109"/>
      <c r="DIX244" s="109"/>
      <c r="DIY244" s="109"/>
      <c r="DIZ244" s="109"/>
      <c r="DJA244" s="109"/>
      <c r="DJB244" s="109"/>
      <c r="DJC244" s="109"/>
      <c r="DJD244" s="109"/>
      <c r="DJE244" s="109"/>
      <c r="DJF244" s="109"/>
      <c r="DJG244" s="109"/>
      <c r="DJH244" s="109"/>
      <c r="DJI244" s="109"/>
      <c r="DJJ244" s="109"/>
      <c r="DJK244" s="109"/>
      <c r="DJL244" s="109"/>
      <c r="DJM244" s="109"/>
      <c r="DJN244" s="109"/>
      <c r="DJO244" s="109"/>
      <c r="DJP244" s="109"/>
      <c r="DJQ244" s="109"/>
      <c r="DJR244" s="109"/>
      <c r="DJS244" s="109"/>
      <c r="DJT244" s="109"/>
      <c r="DJU244" s="109"/>
      <c r="DJV244" s="109"/>
      <c r="DJW244" s="109"/>
      <c r="DJX244" s="109"/>
      <c r="DJY244" s="109"/>
      <c r="DJZ244" s="109"/>
      <c r="DKA244" s="109"/>
      <c r="DKB244" s="109"/>
      <c r="DKC244" s="109"/>
      <c r="DKD244" s="109"/>
      <c r="DKE244" s="109"/>
      <c r="DKF244" s="109"/>
      <c r="DKG244" s="109"/>
      <c r="DKH244" s="109"/>
      <c r="DKI244" s="109"/>
      <c r="DKJ244" s="109"/>
      <c r="DKK244" s="109"/>
      <c r="DKL244" s="109"/>
      <c r="DKM244" s="109"/>
      <c r="DKN244" s="109"/>
      <c r="DKO244" s="109"/>
      <c r="DKP244" s="109"/>
      <c r="DKQ244" s="109"/>
      <c r="DKR244" s="109"/>
      <c r="DKS244" s="109"/>
      <c r="DKT244" s="109"/>
      <c r="DKU244" s="109"/>
      <c r="DKV244" s="109"/>
      <c r="DKW244" s="109"/>
      <c r="DKX244" s="109"/>
      <c r="DKY244" s="109"/>
      <c r="DKZ244" s="109"/>
      <c r="DLA244" s="109"/>
      <c r="DLB244" s="109"/>
      <c r="DLC244" s="109"/>
      <c r="DLD244" s="109"/>
      <c r="DLE244" s="109"/>
      <c r="DLF244" s="109"/>
      <c r="DLG244" s="109"/>
      <c r="DLH244" s="109"/>
      <c r="DLI244" s="109"/>
      <c r="DLJ244" s="109"/>
      <c r="DLK244" s="109"/>
      <c r="DLL244" s="109"/>
      <c r="DLM244" s="109"/>
      <c r="DLN244" s="109"/>
      <c r="DLO244" s="109"/>
      <c r="DLP244" s="109"/>
      <c r="DLQ244" s="109"/>
      <c r="DLR244" s="109"/>
      <c r="DLS244" s="109"/>
      <c r="DLT244" s="109"/>
      <c r="DLU244" s="109"/>
      <c r="DLV244" s="109"/>
      <c r="DLW244" s="109"/>
      <c r="DLX244" s="109"/>
      <c r="DLY244" s="109"/>
      <c r="DLZ244" s="109"/>
      <c r="DMA244" s="109"/>
      <c r="DMB244" s="109"/>
      <c r="DMC244" s="109"/>
      <c r="DMD244" s="109"/>
      <c r="DME244" s="109"/>
      <c r="DMF244" s="109"/>
      <c r="DMG244" s="109"/>
      <c r="DMH244" s="109"/>
      <c r="DMI244" s="109"/>
      <c r="DMJ244" s="109"/>
      <c r="DMK244" s="109"/>
      <c r="DML244" s="109"/>
      <c r="DMM244" s="109"/>
      <c r="DMN244" s="109"/>
      <c r="DMO244" s="109"/>
      <c r="DMP244" s="109"/>
      <c r="DMQ244" s="109"/>
      <c r="DMR244" s="109"/>
      <c r="DMS244" s="109"/>
      <c r="DMT244" s="109"/>
      <c r="DMU244" s="109"/>
      <c r="DMV244" s="109"/>
      <c r="DMW244" s="109"/>
      <c r="DMX244" s="109"/>
      <c r="DMY244" s="109"/>
      <c r="DMZ244" s="109"/>
      <c r="DNA244" s="109"/>
      <c r="DNB244" s="109"/>
      <c r="DNC244" s="109"/>
      <c r="DND244" s="109"/>
      <c r="DNE244" s="109"/>
      <c r="DNF244" s="109"/>
      <c r="DNG244" s="109"/>
      <c r="DNH244" s="109"/>
      <c r="DNI244" s="109"/>
      <c r="DNJ244" s="109"/>
      <c r="DNK244" s="109"/>
      <c r="DNL244" s="109"/>
      <c r="DNM244" s="109"/>
      <c r="DNN244" s="109"/>
      <c r="DNO244" s="109"/>
      <c r="DNP244" s="109"/>
      <c r="DNQ244" s="109"/>
      <c r="DNR244" s="109"/>
      <c r="DNS244" s="109"/>
      <c r="DNT244" s="109"/>
      <c r="DNU244" s="109"/>
      <c r="DNV244" s="109"/>
      <c r="DNW244" s="109"/>
      <c r="DNX244" s="109"/>
      <c r="DNY244" s="109"/>
      <c r="DNZ244" s="109"/>
      <c r="DOA244" s="109"/>
      <c r="DOB244" s="109"/>
      <c r="DOC244" s="109"/>
      <c r="DOD244" s="109"/>
      <c r="DOE244" s="109"/>
      <c r="DOF244" s="109"/>
      <c r="DOG244" s="109"/>
      <c r="DOH244" s="109"/>
      <c r="DOI244" s="109"/>
      <c r="DOJ244" s="109"/>
      <c r="DOK244" s="109"/>
      <c r="DOL244" s="109"/>
      <c r="DOM244" s="109"/>
      <c r="DON244" s="109"/>
      <c r="DOO244" s="109"/>
      <c r="DOP244" s="109"/>
      <c r="DOQ244" s="109"/>
      <c r="DOR244" s="109"/>
      <c r="DOS244" s="109"/>
      <c r="DOT244" s="109"/>
      <c r="DOU244" s="109"/>
      <c r="DOV244" s="109"/>
      <c r="DOW244" s="109"/>
      <c r="DOX244" s="109"/>
      <c r="DOY244" s="109"/>
      <c r="DOZ244" s="109"/>
      <c r="DPA244" s="109"/>
      <c r="DPB244" s="109"/>
      <c r="DPC244" s="109"/>
      <c r="DPD244" s="109"/>
      <c r="DPE244" s="109"/>
      <c r="DPF244" s="109"/>
      <c r="DPG244" s="109"/>
      <c r="DPH244" s="109"/>
      <c r="DPI244" s="109"/>
      <c r="DPJ244" s="109"/>
      <c r="DPK244" s="109"/>
      <c r="DPL244" s="109"/>
      <c r="DPM244" s="109"/>
      <c r="DPN244" s="109"/>
      <c r="DPO244" s="109"/>
      <c r="DPP244" s="109"/>
      <c r="DPQ244" s="109"/>
      <c r="DPR244" s="109"/>
      <c r="DPS244" s="109"/>
      <c r="DPT244" s="109"/>
      <c r="DPU244" s="109"/>
      <c r="DPV244" s="109"/>
      <c r="DPW244" s="109"/>
      <c r="DPX244" s="109"/>
      <c r="DPY244" s="109"/>
      <c r="DPZ244" s="109"/>
      <c r="DQA244" s="109"/>
      <c r="DQB244" s="109"/>
      <c r="DQC244" s="109"/>
      <c r="DQD244" s="109"/>
      <c r="DQE244" s="109"/>
      <c r="DQF244" s="109"/>
      <c r="DQG244" s="109"/>
      <c r="DQH244" s="109"/>
      <c r="DQI244" s="109"/>
      <c r="DQJ244" s="109"/>
      <c r="DQK244" s="109"/>
      <c r="DQL244" s="109"/>
      <c r="DQM244" s="109"/>
      <c r="DQN244" s="109"/>
      <c r="DQO244" s="109"/>
      <c r="DQP244" s="109"/>
      <c r="DQQ244" s="109"/>
      <c r="DQR244" s="109"/>
      <c r="DQS244" s="109"/>
      <c r="DQT244" s="109"/>
      <c r="DQU244" s="109"/>
      <c r="DQV244" s="109"/>
      <c r="DQW244" s="109"/>
      <c r="DQX244" s="109"/>
      <c r="DQY244" s="109"/>
      <c r="DQZ244" s="109"/>
      <c r="DRA244" s="109"/>
      <c r="DRB244" s="109"/>
      <c r="DRC244" s="109"/>
      <c r="DRD244" s="109"/>
      <c r="DRE244" s="109"/>
      <c r="DRF244" s="109"/>
      <c r="DRG244" s="109"/>
      <c r="DRH244" s="109"/>
      <c r="DRI244" s="109"/>
      <c r="DRJ244" s="109"/>
      <c r="DRK244" s="109"/>
      <c r="DRL244" s="109"/>
      <c r="DRM244" s="109"/>
      <c r="DRN244" s="109"/>
      <c r="DRO244" s="109"/>
      <c r="DRP244" s="109"/>
      <c r="DRQ244" s="109"/>
      <c r="DRR244" s="109"/>
      <c r="DRS244" s="109"/>
      <c r="DRT244" s="109"/>
      <c r="DRU244" s="109"/>
      <c r="DRV244" s="109"/>
      <c r="DRW244" s="109"/>
      <c r="DRX244" s="109"/>
      <c r="DRY244" s="109"/>
      <c r="DRZ244" s="109"/>
      <c r="DSA244" s="109"/>
      <c r="DSB244" s="109"/>
      <c r="DSC244" s="109"/>
      <c r="DSD244" s="109"/>
      <c r="DSE244" s="109"/>
      <c r="DSF244" s="109"/>
      <c r="DSG244" s="109"/>
      <c r="DSH244" s="109"/>
      <c r="DSI244" s="109"/>
      <c r="DSJ244" s="109"/>
      <c r="DSK244" s="109"/>
      <c r="DSL244" s="109"/>
      <c r="DSM244" s="109"/>
      <c r="DSN244" s="109"/>
      <c r="DSO244" s="109"/>
      <c r="DSP244" s="109"/>
      <c r="DSQ244" s="109"/>
      <c r="DSR244" s="109"/>
      <c r="DSS244" s="109"/>
      <c r="DST244" s="109"/>
      <c r="DSU244" s="109"/>
      <c r="DSV244" s="109"/>
      <c r="DSW244" s="109"/>
      <c r="DSX244" s="109"/>
      <c r="DSY244" s="109"/>
      <c r="DSZ244" s="109"/>
      <c r="DTA244" s="109"/>
      <c r="DTB244" s="109"/>
      <c r="DTC244" s="109"/>
      <c r="DTD244" s="109"/>
      <c r="DTE244" s="109"/>
      <c r="DTF244" s="109"/>
      <c r="DTG244" s="109"/>
      <c r="DTH244" s="109"/>
      <c r="DTI244" s="109"/>
      <c r="DTJ244" s="109"/>
      <c r="DTK244" s="109"/>
      <c r="DTL244" s="109"/>
      <c r="DTM244" s="109"/>
      <c r="DTN244" s="109"/>
      <c r="DTO244" s="109"/>
      <c r="DTP244" s="109"/>
      <c r="DTQ244" s="109"/>
      <c r="DTR244" s="109"/>
      <c r="DTS244" s="109"/>
      <c r="DTT244" s="109"/>
      <c r="DTU244" s="109"/>
      <c r="DTV244" s="109"/>
      <c r="DTW244" s="109"/>
      <c r="DTX244" s="109"/>
      <c r="DTY244" s="109"/>
      <c r="DTZ244" s="109"/>
      <c r="DUA244" s="109"/>
      <c r="DUB244" s="109"/>
      <c r="DUC244" s="109"/>
      <c r="DUD244" s="109"/>
      <c r="DUE244" s="109"/>
      <c r="DUF244" s="109"/>
      <c r="DUG244" s="109"/>
      <c r="DUH244" s="109"/>
      <c r="DUI244" s="109"/>
      <c r="DUJ244" s="109"/>
      <c r="DUK244" s="109"/>
      <c r="DUL244" s="109"/>
      <c r="DUM244" s="109"/>
      <c r="DUN244" s="109"/>
      <c r="DUO244" s="109"/>
      <c r="DUP244" s="109"/>
      <c r="DUQ244" s="109"/>
      <c r="DUR244" s="109"/>
      <c r="DUS244" s="109"/>
      <c r="DUT244" s="109"/>
      <c r="DUU244" s="109"/>
      <c r="DUV244" s="109"/>
      <c r="DUW244" s="109"/>
      <c r="DUX244" s="109"/>
      <c r="DUY244" s="109"/>
      <c r="DUZ244" s="109"/>
      <c r="DVA244" s="109"/>
      <c r="DVB244" s="109"/>
      <c r="DVC244" s="109"/>
      <c r="DVD244" s="109"/>
      <c r="DVE244" s="109"/>
      <c r="DVF244" s="109"/>
      <c r="DVG244" s="109"/>
      <c r="DVH244" s="109"/>
      <c r="DVI244" s="109"/>
      <c r="DVJ244" s="109"/>
      <c r="DVK244" s="109"/>
      <c r="DVL244" s="109"/>
      <c r="DVM244" s="109"/>
      <c r="DVN244" s="109"/>
      <c r="DVO244" s="109"/>
      <c r="DVP244" s="109"/>
      <c r="DVQ244" s="109"/>
      <c r="DVR244" s="109"/>
      <c r="DVS244" s="109"/>
      <c r="DVT244" s="109"/>
      <c r="DVU244" s="109"/>
      <c r="DVV244" s="109"/>
      <c r="DVW244" s="109"/>
      <c r="DVX244" s="109"/>
      <c r="DVY244" s="109"/>
      <c r="DVZ244" s="109"/>
      <c r="DWA244" s="109"/>
      <c r="DWB244" s="109"/>
      <c r="DWC244" s="109"/>
      <c r="DWD244" s="109"/>
      <c r="DWE244" s="109"/>
      <c r="DWF244" s="109"/>
      <c r="DWG244" s="109"/>
      <c r="DWH244" s="109"/>
      <c r="DWI244" s="109"/>
      <c r="DWJ244" s="109"/>
      <c r="DWK244" s="109"/>
      <c r="DWL244" s="109"/>
      <c r="DWM244" s="109"/>
      <c r="DWN244" s="109"/>
      <c r="DWO244" s="109"/>
      <c r="DWP244" s="109"/>
      <c r="DWQ244" s="109"/>
      <c r="DWR244" s="109"/>
      <c r="DWS244" s="109"/>
      <c r="DWT244" s="109"/>
      <c r="DWU244" s="109"/>
      <c r="DWV244" s="109"/>
      <c r="DWW244" s="109"/>
      <c r="DWX244" s="109"/>
      <c r="DWY244" s="109"/>
      <c r="DWZ244" s="109"/>
      <c r="DXA244" s="109"/>
      <c r="DXB244" s="109"/>
      <c r="DXC244" s="109"/>
      <c r="DXD244" s="109"/>
      <c r="DXE244" s="109"/>
      <c r="DXF244" s="109"/>
      <c r="DXG244" s="109"/>
      <c r="DXH244" s="109"/>
      <c r="DXI244" s="109"/>
      <c r="DXJ244" s="109"/>
      <c r="DXK244" s="109"/>
      <c r="DXL244" s="109"/>
      <c r="DXM244" s="109"/>
      <c r="DXN244" s="109"/>
      <c r="DXO244" s="109"/>
      <c r="DXP244" s="109"/>
      <c r="DXQ244" s="109"/>
      <c r="DXR244" s="109"/>
      <c r="DXS244" s="109"/>
      <c r="DXT244" s="109"/>
      <c r="DXU244" s="109"/>
      <c r="DXV244" s="109"/>
      <c r="DXW244" s="109"/>
      <c r="DXX244" s="109"/>
      <c r="DXY244" s="109"/>
      <c r="DXZ244" s="109"/>
      <c r="DYA244" s="109"/>
      <c r="DYB244" s="109"/>
      <c r="DYC244" s="109"/>
      <c r="DYD244" s="109"/>
      <c r="DYE244" s="109"/>
      <c r="DYF244" s="109"/>
      <c r="DYG244" s="109"/>
      <c r="DYH244" s="109"/>
      <c r="DYI244" s="109"/>
      <c r="DYJ244" s="109"/>
      <c r="DYK244" s="109"/>
      <c r="DYL244" s="109"/>
      <c r="DYM244" s="109"/>
      <c r="DYN244" s="109"/>
      <c r="DYO244" s="109"/>
      <c r="DYP244" s="109"/>
      <c r="DYQ244" s="109"/>
      <c r="DYR244" s="109"/>
      <c r="DYS244" s="109"/>
      <c r="DYT244" s="109"/>
      <c r="DYU244" s="109"/>
      <c r="DYV244" s="109"/>
      <c r="DYW244" s="109"/>
      <c r="DYX244" s="109"/>
      <c r="DYY244" s="109"/>
      <c r="DYZ244" s="109"/>
      <c r="DZA244" s="109"/>
      <c r="DZB244" s="109"/>
      <c r="DZC244" s="109"/>
      <c r="DZD244" s="109"/>
      <c r="DZE244" s="109"/>
      <c r="DZF244" s="109"/>
      <c r="DZG244" s="109"/>
      <c r="DZH244" s="109"/>
      <c r="DZI244" s="109"/>
      <c r="DZJ244" s="109"/>
      <c r="DZK244" s="109"/>
      <c r="DZL244" s="109"/>
      <c r="DZM244" s="109"/>
      <c r="DZN244" s="109"/>
      <c r="DZO244" s="109"/>
      <c r="DZP244" s="109"/>
      <c r="DZQ244" s="109"/>
      <c r="DZR244" s="109"/>
      <c r="DZS244" s="109"/>
      <c r="DZT244" s="109"/>
      <c r="DZU244" s="109"/>
      <c r="DZV244" s="109"/>
      <c r="DZW244" s="109"/>
      <c r="DZX244" s="109"/>
      <c r="DZY244" s="109"/>
      <c r="DZZ244" s="109"/>
      <c r="EAA244" s="109"/>
      <c r="EAB244" s="109"/>
      <c r="EAC244" s="109"/>
      <c r="EAD244" s="109"/>
      <c r="EAE244" s="109"/>
      <c r="EAF244" s="109"/>
      <c r="EAG244" s="109"/>
      <c r="EAH244" s="109"/>
      <c r="EAI244" s="109"/>
      <c r="EAJ244" s="109"/>
      <c r="EAK244" s="109"/>
      <c r="EAL244" s="109"/>
      <c r="EAM244" s="109"/>
      <c r="EAN244" s="109"/>
      <c r="EAO244" s="109"/>
      <c r="EAP244" s="109"/>
      <c r="EAQ244" s="109"/>
      <c r="EAR244" s="109"/>
      <c r="EAS244" s="109"/>
      <c r="EAT244" s="109"/>
      <c r="EAU244" s="109"/>
      <c r="EAV244" s="109"/>
      <c r="EAW244" s="109"/>
      <c r="EAX244" s="109"/>
      <c r="EAY244" s="109"/>
      <c r="EAZ244" s="109"/>
      <c r="EBA244" s="109"/>
      <c r="EBB244" s="109"/>
      <c r="EBC244" s="109"/>
      <c r="EBD244" s="109"/>
      <c r="EBE244" s="109"/>
      <c r="EBF244" s="109"/>
      <c r="EBG244" s="109"/>
      <c r="EBH244" s="109"/>
      <c r="EBI244" s="109"/>
      <c r="EBJ244" s="109"/>
      <c r="EBK244" s="109"/>
      <c r="EBL244" s="109"/>
      <c r="EBM244" s="109"/>
      <c r="EBN244" s="109"/>
      <c r="EBO244" s="109"/>
      <c r="EBP244" s="109"/>
      <c r="EBQ244" s="109"/>
      <c r="EBR244" s="109"/>
      <c r="EBS244" s="109"/>
      <c r="EBT244" s="109"/>
      <c r="EBU244" s="109"/>
      <c r="EBV244" s="109"/>
      <c r="EBW244" s="109"/>
      <c r="EBX244" s="109"/>
      <c r="EBY244" s="109"/>
      <c r="EBZ244" s="109"/>
      <c r="ECA244" s="109"/>
      <c r="ECB244" s="109"/>
      <c r="ECC244" s="109"/>
      <c r="ECD244" s="109"/>
      <c r="ECE244" s="109"/>
      <c r="ECF244" s="109"/>
      <c r="ECG244" s="109"/>
      <c r="ECH244" s="109"/>
      <c r="ECI244" s="109"/>
      <c r="ECJ244" s="109"/>
      <c r="ECK244" s="109"/>
      <c r="ECL244" s="109"/>
      <c r="ECM244" s="109"/>
      <c r="ECN244" s="109"/>
      <c r="ECO244" s="109"/>
      <c r="ECP244" s="109"/>
      <c r="ECQ244" s="109"/>
      <c r="ECR244" s="109"/>
      <c r="ECS244" s="109"/>
      <c r="ECT244" s="109"/>
      <c r="ECU244" s="109"/>
      <c r="ECV244" s="109"/>
      <c r="ECW244" s="109"/>
      <c r="ECX244" s="109"/>
      <c r="ECY244" s="109"/>
      <c r="ECZ244" s="109"/>
      <c r="EDA244" s="109"/>
      <c r="EDB244" s="109"/>
      <c r="EDC244" s="109"/>
      <c r="EDD244" s="109"/>
      <c r="EDE244" s="109"/>
      <c r="EDF244" s="109"/>
      <c r="EDG244" s="109"/>
      <c r="EDH244" s="109"/>
      <c r="EDI244" s="109"/>
      <c r="EDJ244" s="109"/>
      <c r="EDK244" s="109"/>
      <c r="EDL244" s="109"/>
      <c r="EDM244" s="109"/>
      <c r="EDN244" s="109"/>
      <c r="EDO244" s="109"/>
      <c r="EDP244" s="109"/>
      <c r="EDQ244" s="109"/>
      <c r="EDR244" s="109"/>
      <c r="EDS244" s="109"/>
      <c r="EDT244" s="109"/>
      <c r="EDU244" s="109"/>
      <c r="EDV244" s="109"/>
      <c r="EDW244" s="109"/>
      <c r="EDX244" s="109"/>
      <c r="EDY244" s="109"/>
      <c r="EDZ244" s="109"/>
      <c r="EEA244" s="109"/>
      <c r="EEB244" s="109"/>
      <c r="EEC244" s="109"/>
      <c r="EED244" s="109"/>
      <c r="EEE244" s="109"/>
      <c r="EEF244" s="109"/>
      <c r="EEG244" s="109"/>
      <c r="EEH244" s="109"/>
      <c r="EEI244" s="109"/>
      <c r="EEJ244" s="109"/>
      <c r="EEK244" s="109"/>
      <c r="EEL244" s="109"/>
      <c r="EEM244" s="109"/>
      <c r="EEN244" s="109"/>
      <c r="EEO244" s="109"/>
      <c r="EEP244" s="109"/>
      <c r="EEQ244" s="109"/>
      <c r="EER244" s="109"/>
      <c r="EES244" s="109"/>
      <c r="EET244" s="109"/>
      <c r="EEU244" s="109"/>
      <c r="EEV244" s="109"/>
      <c r="EEW244" s="109"/>
      <c r="EEX244" s="109"/>
      <c r="EEY244" s="109"/>
      <c r="EEZ244" s="109"/>
      <c r="EFA244" s="109"/>
      <c r="EFB244" s="109"/>
      <c r="EFC244" s="109"/>
      <c r="EFD244" s="109"/>
      <c r="EFE244" s="109"/>
      <c r="EFF244" s="109"/>
      <c r="EFG244" s="109"/>
      <c r="EFH244" s="109"/>
      <c r="EFI244" s="109"/>
      <c r="EFJ244" s="109"/>
      <c r="EFK244" s="109"/>
      <c r="EFL244" s="109"/>
      <c r="EFM244" s="109"/>
      <c r="EFN244" s="109"/>
      <c r="EFO244" s="109"/>
      <c r="EFP244" s="109"/>
      <c r="EFQ244" s="109"/>
      <c r="EFR244" s="109"/>
      <c r="EFS244" s="109"/>
      <c r="EFT244" s="109"/>
      <c r="EFU244" s="109"/>
      <c r="EFV244" s="109"/>
      <c r="EFW244" s="109"/>
      <c r="EFX244" s="109"/>
      <c r="EFY244" s="109"/>
      <c r="EFZ244" s="109"/>
      <c r="EGA244" s="109"/>
      <c r="EGB244" s="109"/>
      <c r="EGC244" s="109"/>
      <c r="EGD244" s="109"/>
      <c r="EGE244" s="109"/>
      <c r="EGF244" s="109"/>
      <c r="EGG244" s="109"/>
      <c r="EGH244" s="109"/>
      <c r="EGI244" s="109"/>
      <c r="EGJ244" s="109"/>
      <c r="EGK244" s="109"/>
      <c r="EGL244" s="109"/>
      <c r="EGM244" s="109"/>
      <c r="EGN244" s="109"/>
      <c r="EGO244" s="109"/>
      <c r="EGP244" s="109"/>
      <c r="EGQ244" s="109"/>
      <c r="EGR244" s="109"/>
      <c r="EGS244" s="109"/>
      <c r="EGT244" s="109"/>
      <c r="EGU244" s="109"/>
      <c r="EGV244" s="109"/>
      <c r="EGW244" s="109"/>
      <c r="EGX244" s="109"/>
      <c r="EGY244" s="109"/>
      <c r="EGZ244" s="109"/>
      <c r="EHA244" s="109"/>
      <c r="EHB244" s="109"/>
      <c r="EHC244" s="109"/>
      <c r="EHD244" s="109"/>
      <c r="EHE244" s="109"/>
      <c r="EHF244" s="109"/>
      <c r="EHG244" s="109"/>
      <c r="EHH244" s="109"/>
      <c r="EHI244" s="109"/>
      <c r="EHJ244" s="109"/>
      <c r="EHK244" s="109"/>
      <c r="EHL244" s="109"/>
      <c r="EHM244" s="109"/>
      <c r="EHN244" s="109"/>
      <c r="EHO244" s="109"/>
      <c r="EHP244" s="109"/>
      <c r="EHQ244" s="109"/>
      <c r="EHR244" s="109"/>
      <c r="EHS244" s="109"/>
      <c r="EHT244" s="109"/>
      <c r="EHU244" s="109"/>
      <c r="EHV244" s="109"/>
      <c r="EHW244" s="109"/>
      <c r="EHX244" s="109"/>
      <c r="EHY244" s="109"/>
      <c r="EHZ244" s="109"/>
      <c r="EIA244" s="109"/>
      <c r="EIB244" s="109"/>
      <c r="EIC244" s="109"/>
      <c r="EID244" s="109"/>
      <c r="EIE244" s="109"/>
      <c r="EIF244" s="109"/>
      <c r="EIG244" s="109"/>
      <c r="EIH244" s="109"/>
      <c r="EII244" s="109"/>
      <c r="EIJ244" s="109"/>
      <c r="EIK244" s="109"/>
      <c r="EIL244" s="109"/>
      <c r="EIM244" s="109"/>
      <c r="EIN244" s="109"/>
      <c r="EIO244" s="109"/>
      <c r="EIP244" s="109"/>
      <c r="EIQ244" s="109"/>
      <c r="EIR244" s="109"/>
      <c r="EIS244" s="109"/>
      <c r="EIT244" s="109"/>
      <c r="EIU244" s="109"/>
      <c r="EIV244" s="109"/>
      <c r="EIW244" s="109"/>
      <c r="EIX244" s="109"/>
      <c r="EIY244" s="109"/>
      <c r="EIZ244" s="109"/>
      <c r="EJA244" s="109"/>
      <c r="EJB244" s="109"/>
      <c r="EJC244" s="109"/>
      <c r="EJD244" s="109"/>
      <c r="EJE244" s="109"/>
      <c r="EJF244" s="109"/>
      <c r="EJG244" s="109"/>
      <c r="EJH244" s="109"/>
      <c r="EJI244" s="109"/>
      <c r="EJJ244" s="109"/>
      <c r="EJK244" s="109"/>
      <c r="EJL244" s="109"/>
      <c r="EJM244" s="109"/>
      <c r="EJN244" s="109"/>
      <c r="EJO244" s="109"/>
      <c r="EJP244" s="109"/>
      <c r="EJQ244" s="109"/>
      <c r="EJR244" s="109"/>
      <c r="EJS244" s="109"/>
      <c r="EJT244" s="109"/>
      <c r="EJU244" s="109"/>
      <c r="EJV244" s="109"/>
      <c r="EJW244" s="109"/>
      <c r="EJX244" s="109"/>
      <c r="EJY244" s="109"/>
      <c r="EJZ244" s="109"/>
      <c r="EKA244" s="109"/>
      <c r="EKB244" s="109"/>
      <c r="EKC244" s="109"/>
      <c r="EKD244" s="109"/>
      <c r="EKE244" s="109"/>
      <c r="EKF244" s="109"/>
      <c r="EKG244" s="109"/>
      <c r="EKH244" s="109"/>
      <c r="EKI244" s="109"/>
      <c r="EKJ244" s="109"/>
      <c r="EKK244" s="109"/>
      <c r="EKL244" s="109"/>
      <c r="EKM244" s="109"/>
      <c r="EKN244" s="109"/>
      <c r="EKO244" s="109"/>
      <c r="EKP244" s="109"/>
      <c r="EKQ244" s="109"/>
      <c r="EKR244" s="109"/>
      <c r="EKS244" s="109"/>
      <c r="EKT244" s="109"/>
      <c r="EKU244" s="109"/>
      <c r="EKV244" s="109"/>
      <c r="EKW244" s="109"/>
      <c r="EKX244" s="109"/>
      <c r="EKY244" s="109"/>
      <c r="EKZ244" s="109"/>
      <c r="ELA244" s="109"/>
      <c r="ELB244" s="109"/>
      <c r="ELC244" s="109"/>
      <c r="ELD244" s="109"/>
      <c r="ELE244" s="109"/>
      <c r="ELF244" s="109"/>
      <c r="ELG244" s="109"/>
      <c r="ELH244" s="109"/>
      <c r="ELI244" s="109"/>
      <c r="ELJ244" s="109"/>
      <c r="ELK244" s="109"/>
      <c r="ELL244" s="109"/>
      <c r="ELM244" s="109"/>
      <c r="ELN244" s="109"/>
      <c r="ELO244" s="109"/>
      <c r="ELP244" s="109"/>
      <c r="ELQ244" s="109"/>
      <c r="ELR244" s="109"/>
      <c r="ELS244" s="109"/>
      <c r="ELT244" s="109"/>
      <c r="ELU244" s="109"/>
      <c r="ELV244" s="109"/>
      <c r="ELW244" s="109"/>
      <c r="ELX244" s="109"/>
      <c r="ELY244" s="109"/>
      <c r="ELZ244" s="109"/>
      <c r="EMA244" s="109"/>
      <c r="EMB244" s="109"/>
      <c r="EMC244" s="109"/>
      <c r="EMD244" s="109"/>
      <c r="EME244" s="109"/>
      <c r="EMF244" s="109"/>
      <c r="EMG244" s="109"/>
      <c r="EMH244" s="109"/>
      <c r="EMI244" s="109"/>
      <c r="EMJ244" s="109"/>
      <c r="EMK244" s="109"/>
      <c r="EML244" s="109"/>
      <c r="EMM244" s="109"/>
      <c r="EMN244" s="109"/>
      <c r="EMO244" s="109"/>
      <c r="EMP244" s="109"/>
      <c r="EMQ244" s="109"/>
      <c r="EMR244" s="109"/>
      <c r="EMS244" s="109"/>
      <c r="EMT244" s="109"/>
      <c r="EMU244" s="109"/>
      <c r="EMV244" s="109"/>
      <c r="EMW244" s="109"/>
      <c r="EMX244" s="109"/>
      <c r="EMY244" s="109"/>
      <c r="EMZ244" s="109"/>
      <c r="ENA244" s="109"/>
      <c r="ENB244" s="109"/>
      <c r="ENC244" s="109"/>
      <c r="END244" s="109"/>
      <c r="ENE244" s="109"/>
      <c r="ENF244" s="109"/>
      <c r="ENG244" s="109"/>
      <c r="ENH244" s="109"/>
      <c r="ENI244" s="109"/>
      <c r="ENJ244" s="109"/>
      <c r="ENK244" s="109"/>
      <c r="ENL244" s="109"/>
      <c r="ENM244" s="109"/>
      <c r="ENN244" s="109"/>
      <c r="ENO244" s="109"/>
      <c r="ENP244" s="109"/>
      <c r="ENQ244" s="109"/>
      <c r="ENR244" s="109"/>
      <c r="ENS244" s="109"/>
      <c r="ENT244" s="109"/>
      <c r="ENU244" s="109"/>
      <c r="ENV244" s="109"/>
      <c r="ENW244" s="109"/>
      <c r="ENX244" s="109"/>
      <c r="ENY244" s="109"/>
      <c r="ENZ244" s="109"/>
      <c r="EOA244" s="109"/>
      <c r="EOB244" s="109"/>
      <c r="EOC244" s="109"/>
      <c r="EOD244" s="109"/>
      <c r="EOE244" s="109"/>
      <c r="EOF244" s="109"/>
      <c r="EOG244" s="109"/>
      <c r="EOH244" s="109"/>
      <c r="EOI244" s="109"/>
      <c r="EOJ244" s="109"/>
      <c r="EOK244" s="109"/>
      <c r="EOL244" s="109"/>
      <c r="EOM244" s="109"/>
      <c r="EON244" s="109"/>
      <c r="EOO244" s="109"/>
      <c r="EOP244" s="109"/>
      <c r="EOQ244" s="109"/>
      <c r="EOR244" s="109"/>
      <c r="EOS244" s="109"/>
      <c r="EOT244" s="109"/>
      <c r="EOU244" s="109"/>
      <c r="EOV244" s="109"/>
      <c r="EOW244" s="109"/>
      <c r="EOX244" s="109"/>
      <c r="EOY244" s="109"/>
      <c r="EOZ244" s="109"/>
      <c r="EPA244" s="109"/>
      <c r="EPB244" s="109"/>
      <c r="EPC244" s="109"/>
      <c r="EPD244" s="109"/>
      <c r="EPE244" s="109"/>
      <c r="EPF244" s="109"/>
      <c r="EPG244" s="109"/>
      <c r="EPH244" s="109"/>
      <c r="EPI244" s="109"/>
      <c r="EPJ244" s="109"/>
      <c r="EPK244" s="109"/>
      <c r="EPL244" s="109"/>
      <c r="EPM244" s="109"/>
      <c r="EPN244" s="109"/>
      <c r="EPO244" s="109"/>
      <c r="EPP244" s="109"/>
      <c r="EPQ244" s="109"/>
      <c r="EPR244" s="109"/>
      <c r="EPS244" s="109"/>
      <c r="EPT244" s="109"/>
      <c r="EPU244" s="109"/>
      <c r="EPV244" s="109"/>
      <c r="EPW244" s="109"/>
      <c r="EPX244" s="109"/>
      <c r="EPY244" s="109"/>
      <c r="EPZ244" s="109"/>
      <c r="EQA244" s="109"/>
      <c r="EQB244" s="109"/>
      <c r="EQC244" s="109"/>
      <c r="EQD244" s="109"/>
      <c r="EQE244" s="109"/>
      <c r="EQF244" s="109"/>
      <c r="EQG244" s="109"/>
      <c r="EQH244" s="109"/>
      <c r="EQI244" s="109"/>
      <c r="EQJ244" s="109"/>
      <c r="EQK244" s="109"/>
      <c r="EQL244" s="109"/>
      <c r="EQM244" s="109"/>
      <c r="EQN244" s="109"/>
      <c r="EQO244" s="109"/>
      <c r="EQP244" s="109"/>
      <c r="EQQ244" s="109"/>
      <c r="EQR244" s="109"/>
      <c r="EQS244" s="109"/>
      <c r="EQT244" s="109"/>
      <c r="EQU244" s="109"/>
      <c r="EQV244" s="109"/>
      <c r="EQW244" s="109"/>
      <c r="EQX244" s="109"/>
      <c r="EQY244" s="109"/>
      <c r="EQZ244" s="109"/>
      <c r="ERA244" s="109"/>
      <c r="ERB244" s="109"/>
      <c r="ERC244" s="109"/>
      <c r="ERD244" s="109"/>
      <c r="ERE244" s="109"/>
      <c r="ERF244" s="109"/>
      <c r="ERG244" s="109"/>
      <c r="ERH244" s="109"/>
      <c r="ERI244" s="109"/>
      <c r="ERJ244" s="109"/>
      <c r="ERK244" s="109"/>
      <c r="ERL244" s="109"/>
      <c r="ERM244" s="109"/>
      <c r="ERN244" s="109"/>
      <c r="ERO244" s="109"/>
      <c r="ERP244" s="109"/>
      <c r="ERQ244" s="109"/>
      <c r="ERR244" s="109"/>
      <c r="ERS244" s="109"/>
      <c r="ERT244" s="109"/>
      <c r="ERU244" s="109"/>
      <c r="ERV244" s="109"/>
      <c r="ERW244" s="109"/>
      <c r="ERX244" s="109"/>
      <c r="ERY244" s="109"/>
      <c r="ERZ244" s="109"/>
      <c r="ESA244" s="109"/>
      <c r="ESB244" s="109"/>
      <c r="ESC244" s="109"/>
      <c r="ESD244" s="109"/>
      <c r="ESE244" s="109"/>
      <c r="ESF244" s="109"/>
      <c r="ESG244" s="109"/>
      <c r="ESH244" s="109"/>
      <c r="ESI244" s="109"/>
      <c r="ESJ244" s="109"/>
      <c r="ESK244" s="109"/>
      <c r="ESL244" s="109"/>
      <c r="ESM244" s="109"/>
      <c r="ESN244" s="109"/>
      <c r="ESO244" s="109"/>
      <c r="ESP244" s="109"/>
      <c r="ESQ244" s="109"/>
      <c r="ESR244" s="109"/>
      <c r="ESS244" s="109"/>
      <c r="EST244" s="109"/>
      <c r="ESU244" s="109"/>
      <c r="ESV244" s="109"/>
      <c r="ESW244" s="109"/>
      <c r="ESX244" s="109"/>
      <c r="ESY244" s="109"/>
      <c r="ESZ244" s="109"/>
      <c r="ETA244" s="109"/>
      <c r="ETB244" s="109"/>
      <c r="ETC244" s="109"/>
      <c r="ETD244" s="109"/>
      <c r="ETE244" s="109"/>
      <c r="ETF244" s="109"/>
      <c r="ETG244" s="109"/>
      <c r="ETH244" s="109"/>
      <c r="ETI244" s="109"/>
      <c r="ETJ244" s="109"/>
      <c r="ETK244" s="109"/>
      <c r="ETL244" s="109"/>
      <c r="ETM244" s="109"/>
      <c r="ETN244" s="109"/>
      <c r="ETO244" s="109"/>
      <c r="ETP244" s="109"/>
      <c r="ETQ244" s="109"/>
      <c r="ETR244" s="109"/>
      <c r="ETS244" s="109"/>
      <c r="ETT244" s="109"/>
      <c r="ETU244" s="109"/>
      <c r="ETV244" s="109"/>
      <c r="ETW244" s="109"/>
      <c r="ETX244" s="109"/>
      <c r="ETY244" s="109"/>
      <c r="ETZ244" s="109"/>
      <c r="EUA244" s="109"/>
      <c r="EUB244" s="109"/>
      <c r="EUC244" s="109"/>
      <c r="EUD244" s="109"/>
      <c r="EUE244" s="109"/>
      <c r="EUF244" s="109"/>
      <c r="EUG244" s="109"/>
      <c r="EUH244" s="109"/>
      <c r="EUI244" s="109"/>
      <c r="EUJ244" s="109"/>
      <c r="EUK244" s="109"/>
      <c r="EUL244" s="109"/>
      <c r="EUM244" s="109"/>
      <c r="EUN244" s="109"/>
      <c r="EUO244" s="109"/>
      <c r="EUP244" s="109"/>
      <c r="EUQ244" s="109"/>
      <c r="EUR244" s="109"/>
      <c r="EUS244" s="109"/>
      <c r="EUT244" s="109"/>
      <c r="EUU244" s="109"/>
      <c r="EUV244" s="109"/>
      <c r="EUW244" s="109"/>
      <c r="EUX244" s="109"/>
      <c r="EUY244" s="109"/>
      <c r="EUZ244" s="109"/>
      <c r="EVA244" s="109"/>
      <c r="EVB244" s="109"/>
      <c r="EVC244" s="109"/>
      <c r="EVD244" s="109"/>
      <c r="EVE244" s="109"/>
      <c r="EVF244" s="109"/>
      <c r="EVG244" s="109"/>
      <c r="EVH244" s="109"/>
      <c r="EVI244" s="109"/>
      <c r="EVJ244" s="109"/>
      <c r="EVK244" s="109"/>
      <c r="EVL244" s="109"/>
      <c r="EVM244" s="109"/>
      <c r="EVN244" s="109"/>
      <c r="EVO244" s="109"/>
      <c r="EVP244" s="109"/>
      <c r="EVQ244" s="109"/>
      <c r="EVR244" s="109"/>
      <c r="EVS244" s="109"/>
      <c r="EVT244" s="109"/>
      <c r="EVU244" s="109"/>
      <c r="EVV244" s="109"/>
      <c r="EVW244" s="109"/>
      <c r="EVX244" s="109"/>
      <c r="EVY244" s="109"/>
      <c r="EVZ244" s="109"/>
      <c r="EWA244" s="109"/>
      <c r="EWB244" s="109"/>
      <c r="EWC244" s="109"/>
      <c r="EWD244" s="109"/>
      <c r="EWE244" s="109"/>
      <c r="EWF244" s="109"/>
      <c r="EWG244" s="109"/>
      <c r="EWH244" s="109"/>
      <c r="EWI244" s="109"/>
      <c r="EWJ244" s="109"/>
      <c r="EWK244" s="109"/>
      <c r="EWL244" s="109"/>
      <c r="EWM244" s="109"/>
      <c r="EWN244" s="109"/>
      <c r="EWO244" s="109"/>
      <c r="EWP244" s="109"/>
      <c r="EWQ244" s="109"/>
      <c r="EWR244" s="109"/>
      <c r="EWS244" s="109"/>
      <c r="EWT244" s="109"/>
      <c r="EWU244" s="109"/>
      <c r="EWV244" s="109"/>
      <c r="EWW244" s="109"/>
      <c r="EWX244" s="109"/>
      <c r="EWY244" s="109"/>
      <c r="EWZ244" s="109"/>
      <c r="EXA244" s="109"/>
      <c r="EXB244" s="109"/>
      <c r="EXC244" s="109"/>
      <c r="EXD244" s="109"/>
      <c r="EXE244" s="109"/>
      <c r="EXF244" s="109"/>
      <c r="EXG244" s="109"/>
      <c r="EXH244" s="109"/>
      <c r="EXI244" s="109"/>
      <c r="EXJ244" s="109"/>
      <c r="EXK244" s="109"/>
      <c r="EXL244" s="109"/>
      <c r="EXM244" s="109"/>
      <c r="EXN244" s="109"/>
      <c r="EXO244" s="109"/>
      <c r="EXP244" s="109"/>
      <c r="EXQ244" s="109"/>
      <c r="EXR244" s="109"/>
      <c r="EXS244" s="109"/>
      <c r="EXT244" s="109"/>
      <c r="EXU244" s="109"/>
      <c r="EXV244" s="109"/>
      <c r="EXW244" s="109"/>
      <c r="EXX244" s="109"/>
      <c r="EXY244" s="109"/>
      <c r="EXZ244" s="109"/>
      <c r="EYA244" s="109"/>
      <c r="EYB244" s="109"/>
      <c r="EYC244" s="109"/>
      <c r="EYD244" s="109"/>
      <c r="EYE244" s="109"/>
      <c r="EYF244" s="109"/>
      <c r="EYG244" s="109"/>
      <c r="EYH244" s="109"/>
      <c r="EYI244" s="109"/>
      <c r="EYJ244" s="109"/>
      <c r="EYK244" s="109"/>
      <c r="EYL244" s="109"/>
      <c r="EYM244" s="109"/>
      <c r="EYN244" s="109"/>
      <c r="EYO244" s="109"/>
      <c r="EYP244" s="109"/>
      <c r="EYQ244" s="109"/>
      <c r="EYR244" s="109"/>
      <c r="EYS244" s="109"/>
      <c r="EYT244" s="109"/>
      <c r="EYU244" s="109"/>
      <c r="EYV244" s="109"/>
      <c r="EYW244" s="109"/>
      <c r="EYX244" s="109"/>
      <c r="EYY244" s="109"/>
      <c r="EYZ244" s="109"/>
      <c r="EZA244" s="109"/>
      <c r="EZB244" s="109"/>
      <c r="EZC244" s="109"/>
      <c r="EZD244" s="109"/>
      <c r="EZE244" s="109"/>
      <c r="EZF244" s="109"/>
      <c r="EZG244" s="109"/>
      <c r="EZH244" s="109"/>
      <c r="EZI244" s="109"/>
      <c r="EZJ244" s="109"/>
      <c r="EZK244" s="109"/>
      <c r="EZL244" s="109"/>
      <c r="EZM244" s="109"/>
      <c r="EZN244" s="109"/>
      <c r="EZO244" s="109"/>
      <c r="EZP244" s="109"/>
      <c r="EZQ244" s="109"/>
      <c r="EZR244" s="109"/>
      <c r="EZS244" s="109"/>
      <c r="EZT244" s="109"/>
      <c r="EZU244" s="109"/>
      <c r="EZV244" s="109"/>
      <c r="EZW244" s="109"/>
      <c r="EZX244" s="109"/>
      <c r="EZY244" s="109"/>
      <c r="EZZ244" s="109"/>
      <c r="FAA244" s="109"/>
      <c r="FAB244" s="109"/>
      <c r="FAC244" s="109"/>
      <c r="FAD244" s="109"/>
      <c r="FAE244" s="109"/>
      <c r="FAF244" s="109"/>
      <c r="FAG244" s="109"/>
      <c r="FAH244" s="109"/>
      <c r="FAI244" s="109"/>
      <c r="FAJ244" s="109"/>
      <c r="FAK244" s="109"/>
      <c r="FAL244" s="109"/>
      <c r="FAM244" s="109"/>
      <c r="FAN244" s="109"/>
      <c r="FAO244" s="109"/>
      <c r="FAP244" s="109"/>
      <c r="FAQ244" s="109"/>
      <c r="FAR244" s="109"/>
      <c r="FAS244" s="109"/>
      <c r="FAT244" s="109"/>
      <c r="FAU244" s="109"/>
      <c r="FAV244" s="109"/>
      <c r="FAW244" s="109"/>
      <c r="FAX244" s="109"/>
      <c r="FAY244" s="109"/>
      <c r="FAZ244" s="109"/>
      <c r="FBA244" s="109"/>
      <c r="FBB244" s="109"/>
      <c r="FBC244" s="109"/>
      <c r="FBD244" s="109"/>
      <c r="FBE244" s="109"/>
      <c r="FBF244" s="109"/>
      <c r="FBG244" s="109"/>
      <c r="FBH244" s="109"/>
      <c r="FBI244" s="109"/>
      <c r="FBJ244" s="109"/>
      <c r="FBK244" s="109"/>
      <c r="FBL244" s="109"/>
      <c r="FBM244" s="109"/>
      <c r="FBN244" s="109"/>
      <c r="FBO244" s="109"/>
      <c r="FBP244" s="109"/>
      <c r="FBQ244" s="109"/>
      <c r="FBR244" s="109"/>
      <c r="FBS244" s="109"/>
      <c r="FBT244" s="109"/>
      <c r="FBU244" s="109"/>
      <c r="FBV244" s="109"/>
      <c r="FBW244" s="109"/>
      <c r="FBX244" s="109"/>
      <c r="FBY244" s="109"/>
      <c r="FBZ244" s="109"/>
      <c r="FCA244" s="109"/>
      <c r="FCB244" s="109"/>
      <c r="FCC244" s="109"/>
      <c r="FCD244" s="109"/>
      <c r="FCE244" s="109"/>
      <c r="FCF244" s="109"/>
      <c r="FCG244" s="109"/>
      <c r="FCH244" s="109"/>
      <c r="FCI244" s="109"/>
      <c r="FCJ244" s="109"/>
      <c r="FCK244" s="109"/>
      <c r="FCL244" s="109"/>
      <c r="FCM244" s="109"/>
      <c r="FCN244" s="109"/>
      <c r="FCO244" s="109"/>
      <c r="FCP244" s="109"/>
      <c r="FCQ244" s="109"/>
      <c r="FCR244" s="109"/>
      <c r="FCS244" s="109"/>
      <c r="FCT244" s="109"/>
      <c r="FCU244" s="109"/>
      <c r="FCV244" s="109"/>
      <c r="FCW244" s="109"/>
      <c r="FCX244" s="109"/>
      <c r="FCY244" s="109"/>
      <c r="FCZ244" s="109"/>
      <c r="FDA244" s="109"/>
      <c r="FDB244" s="109"/>
      <c r="FDC244" s="109"/>
      <c r="FDD244" s="109"/>
      <c r="FDE244" s="109"/>
      <c r="FDF244" s="109"/>
      <c r="FDG244" s="109"/>
      <c r="FDH244" s="109"/>
      <c r="FDI244" s="109"/>
      <c r="FDJ244" s="109"/>
      <c r="FDK244" s="109"/>
      <c r="FDL244" s="109"/>
      <c r="FDM244" s="109"/>
      <c r="FDN244" s="109"/>
      <c r="FDO244" s="109"/>
      <c r="FDP244" s="109"/>
      <c r="FDQ244" s="109"/>
      <c r="FDR244" s="109"/>
      <c r="FDS244" s="109"/>
      <c r="FDT244" s="109"/>
      <c r="FDU244" s="109"/>
      <c r="FDV244" s="109"/>
      <c r="FDW244" s="109"/>
      <c r="FDX244" s="109"/>
      <c r="FDY244" s="109"/>
      <c r="FDZ244" s="109"/>
      <c r="FEA244" s="109"/>
      <c r="FEB244" s="109"/>
      <c r="FEC244" s="109"/>
      <c r="FED244" s="109"/>
      <c r="FEE244" s="109"/>
      <c r="FEF244" s="109"/>
      <c r="FEG244" s="109"/>
      <c r="FEH244" s="109"/>
      <c r="FEI244" s="109"/>
      <c r="FEJ244" s="109"/>
      <c r="FEK244" s="109"/>
      <c r="FEL244" s="109"/>
      <c r="FEM244" s="109"/>
      <c r="FEN244" s="109"/>
      <c r="FEO244" s="109"/>
      <c r="FEP244" s="109"/>
      <c r="FEQ244" s="109"/>
      <c r="FER244" s="109"/>
      <c r="FES244" s="109"/>
      <c r="FET244" s="109"/>
      <c r="FEU244" s="109"/>
      <c r="FEV244" s="109"/>
      <c r="FEW244" s="109"/>
      <c r="FEX244" s="109"/>
      <c r="FEY244" s="109"/>
      <c r="FEZ244" s="109"/>
      <c r="FFA244" s="109"/>
      <c r="FFB244" s="109"/>
      <c r="FFC244" s="109"/>
      <c r="FFD244" s="109"/>
      <c r="FFE244" s="109"/>
      <c r="FFF244" s="109"/>
      <c r="FFG244" s="109"/>
      <c r="FFH244" s="109"/>
      <c r="FFI244" s="109"/>
      <c r="FFJ244" s="109"/>
      <c r="FFK244" s="109"/>
      <c r="FFL244" s="109"/>
      <c r="FFM244" s="109"/>
      <c r="FFN244" s="109"/>
      <c r="FFO244" s="109"/>
      <c r="FFP244" s="109"/>
      <c r="FFQ244" s="109"/>
      <c r="FFR244" s="109"/>
      <c r="FFS244" s="109"/>
      <c r="FFT244" s="109"/>
      <c r="FFU244" s="109"/>
      <c r="FFV244" s="109"/>
      <c r="FFW244" s="109"/>
      <c r="FFX244" s="109"/>
      <c r="FFY244" s="109"/>
      <c r="FFZ244" s="109"/>
      <c r="FGA244" s="109"/>
      <c r="FGB244" s="109"/>
      <c r="FGC244" s="109"/>
      <c r="FGD244" s="109"/>
      <c r="FGE244" s="109"/>
      <c r="FGF244" s="109"/>
      <c r="FGG244" s="109"/>
      <c r="FGH244" s="109"/>
      <c r="FGI244" s="109"/>
      <c r="FGJ244" s="109"/>
      <c r="FGK244" s="109"/>
      <c r="FGL244" s="109"/>
      <c r="FGM244" s="109"/>
      <c r="FGN244" s="109"/>
      <c r="FGO244" s="109"/>
      <c r="FGP244" s="109"/>
      <c r="FGQ244" s="109"/>
      <c r="FGR244" s="109"/>
      <c r="FGS244" s="109"/>
      <c r="FGT244" s="109"/>
      <c r="FGU244" s="109"/>
      <c r="FGV244" s="109"/>
      <c r="FGW244" s="109"/>
      <c r="FGX244" s="109"/>
      <c r="FGY244" s="109"/>
      <c r="FGZ244" s="109"/>
      <c r="FHA244" s="109"/>
      <c r="FHB244" s="109"/>
      <c r="FHC244" s="109"/>
      <c r="FHD244" s="109"/>
      <c r="FHE244" s="109"/>
      <c r="FHF244" s="109"/>
      <c r="FHG244" s="109"/>
      <c r="FHH244" s="109"/>
      <c r="FHI244" s="109"/>
      <c r="FHJ244" s="109"/>
      <c r="FHK244" s="109"/>
      <c r="FHL244" s="109"/>
      <c r="FHM244" s="109"/>
      <c r="FHN244" s="109"/>
      <c r="FHO244" s="109"/>
      <c r="FHP244" s="109"/>
      <c r="FHQ244" s="109"/>
      <c r="FHR244" s="109"/>
      <c r="FHS244" s="109"/>
      <c r="FHT244" s="109"/>
      <c r="FHU244" s="109"/>
      <c r="FHV244" s="109"/>
      <c r="FHW244" s="109"/>
      <c r="FHX244" s="109"/>
      <c r="FHY244" s="109"/>
      <c r="FHZ244" s="109"/>
      <c r="FIA244" s="109"/>
      <c r="FIB244" s="109"/>
      <c r="FIC244" s="109"/>
      <c r="FID244" s="109"/>
      <c r="FIE244" s="109"/>
      <c r="FIF244" s="109"/>
      <c r="FIG244" s="109"/>
      <c r="FIH244" s="109"/>
      <c r="FII244" s="109"/>
      <c r="FIJ244" s="109"/>
      <c r="FIK244" s="109"/>
      <c r="FIL244" s="109"/>
      <c r="FIM244" s="109"/>
      <c r="FIN244" s="109"/>
      <c r="FIO244" s="109"/>
      <c r="FIP244" s="109"/>
      <c r="FIQ244" s="109"/>
      <c r="FIR244" s="109"/>
      <c r="FIS244" s="109"/>
      <c r="FIT244" s="109"/>
      <c r="FIU244" s="109"/>
      <c r="FIV244" s="109"/>
      <c r="FIW244" s="109"/>
      <c r="FIX244" s="109"/>
      <c r="FIY244" s="109"/>
      <c r="FIZ244" s="109"/>
      <c r="FJA244" s="109"/>
      <c r="FJB244" s="109"/>
      <c r="FJC244" s="109"/>
      <c r="FJD244" s="109"/>
      <c r="FJE244" s="109"/>
      <c r="FJF244" s="109"/>
      <c r="FJG244" s="109"/>
      <c r="FJH244" s="109"/>
      <c r="FJI244" s="109"/>
      <c r="FJJ244" s="109"/>
      <c r="FJK244" s="109"/>
      <c r="FJL244" s="109"/>
      <c r="FJM244" s="109"/>
      <c r="FJN244" s="109"/>
      <c r="FJO244" s="109"/>
      <c r="FJP244" s="109"/>
      <c r="FJQ244" s="109"/>
      <c r="FJR244" s="109"/>
      <c r="FJS244" s="109"/>
      <c r="FJT244" s="109"/>
      <c r="FJU244" s="109"/>
      <c r="FJV244" s="109"/>
      <c r="FJW244" s="109"/>
      <c r="FJX244" s="109"/>
      <c r="FJY244" s="109"/>
      <c r="FJZ244" s="109"/>
      <c r="FKA244" s="109"/>
      <c r="FKB244" s="109"/>
      <c r="FKC244" s="109"/>
      <c r="FKD244" s="109"/>
      <c r="FKE244" s="109"/>
      <c r="FKF244" s="109"/>
      <c r="FKG244" s="109"/>
      <c r="FKH244" s="109"/>
      <c r="FKI244" s="109"/>
      <c r="FKJ244" s="109"/>
      <c r="FKK244" s="109"/>
      <c r="FKL244" s="109"/>
      <c r="FKM244" s="109"/>
      <c r="FKN244" s="109"/>
      <c r="FKO244" s="109"/>
      <c r="FKP244" s="109"/>
      <c r="FKQ244" s="109"/>
      <c r="FKR244" s="109"/>
      <c r="FKS244" s="109"/>
      <c r="FKT244" s="109"/>
      <c r="FKU244" s="109"/>
      <c r="FKV244" s="109"/>
      <c r="FKW244" s="109"/>
      <c r="FKX244" s="109"/>
      <c r="FKY244" s="109"/>
      <c r="FKZ244" s="109"/>
      <c r="FLA244" s="109"/>
      <c r="FLB244" s="109"/>
      <c r="FLC244" s="109"/>
      <c r="FLD244" s="109"/>
      <c r="FLE244" s="109"/>
      <c r="FLF244" s="109"/>
      <c r="FLG244" s="109"/>
      <c r="FLH244" s="109"/>
      <c r="FLI244" s="109"/>
      <c r="FLJ244" s="109"/>
      <c r="FLK244" s="109"/>
      <c r="FLL244" s="109"/>
      <c r="FLM244" s="109"/>
      <c r="FLN244" s="109"/>
      <c r="FLO244" s="109"/>
      <c r="FLP244" s="109"/>
      <c r="FLQ244" s="109"/>
      <c r="FLR244" s="109"/>
      <c r="FLS244" s="109"/>
      <c r="FLT244" s="109"/>
      <c r="FLU244" s="109"/>
      <c r="FLV244" s="109"/>
      <c r="FLW244" s="109"/>
      <c r="FLX244" s="109"/>
      <c r="FLY244" s="109"/>
      <c r="FLZ244" s="109"/>
      <c r="FMA244" s="109"/>
      <c r="FMB244" s="109"/>
      <c r="FMC244" s="109"/>
      <c r="FMD244" s="109"/>
      <c r="FME244" s="109"/>
      <c r="FMF244" s="109"/>
      <c r="FMG244" s="109"/>
      <c r="FMH244" s="109"/>
      <c r="FMI244" s="109"/>
      <c r="FMJ244" s="109"/>
      <c r="FMK244" s="109"/>
      <c r="FML244" s="109"/>
      <c r="FMM244" s="109"/>
      <c r="FMN244" s="109"/>
      <c r="FMO244" s="109"/>
      <c r="FMP244" s="109"/>
      <c r="FMQ244" s="109"/>
      <c r="FMR244" s="109"/>
      <c r="FMS244" s="109"/>
      <c r="FMT244" s="109"/>
      <c r="FMU244" s="109"/>
      <c r="FMV244" s="109"/>
      <c r="FMW244" s="109"/>
      <c r="FMX244" s="109"/>
      <c r="FMY244" s="109"/>
      <c r="FMZ244" s="109"/>
      <c r="FNA244" s="109"/>
      <c r="FNB244" s="109"/>
      <c r="FNC244" s="109"/>
      <c r="FND244" s="109"/>
      <c r="FNE244" s="109"/>
      <c r="FNF244" s="109"/>
      <c r="FNG244" s="109"/>
      <c r="FNH244" s="109"/>
      <c r="FNI244" s="109"/>
      <c r="FNJ244" s="109"/>
      <c r="FNK244" s="109"/>
      <c r="FNL244" s="109"/>
      <c r="FNM244" s="109"/>
      <c r="FNN244" s="109"/>
      <c r="FNO244" s="109"/>
      <c r="FNP244" s="109"/>
      <c r="FNQ244" s="109"/>
      <c r="FNR244" s="109"/>
      <c r="FNS244" s="109"/>
      <c r="FNT244" s="109"/>
      <c r="FNU244" s="109"/>
      <c r="FNV244" s="109"/>
      <c r="FNW244" s="109"/>
      <c r="FNX244" s="109"/>
      <c r="FNY244" s="109"/>
      <c r="FNZ244" s="109"/>
      <c r="FOA244" s="109"/>
      <c r="FOB244" s="109"/>
      <c r="FOC244" s="109"/>
      <c r="FOD244" s="109"/>
      <c r="FOE244" s="109"/>
      <c r="FOF244" s="109"/>
      <c r="FOG244" s="109"/>
      <c r="FOH244" s="109"/>
      <c r="FOI244" s="109"/>
      <c r="FOJ244" s="109"/>
      <c r="FOK244" s="109"/>
      <c r="FOL244" s="109"/>
      <c r="FOM244" s="109"/>
      <c r="FON244" s="109"/>
      <c r="FOO244" s="109"/>
      <c r="FOP244" s="109"/>
      <c r="FOQ244" s="109"/>
      <c r="FOR244" s="109"/>
      <c r="FOS244" s="109"/>
      <c r="FOT244" s="109"/>
      <c r="FOU244" s="109"/>
      <c r="FOV244" s="109"/>
      <c r="FOW244" s="109"/>
      <c r="FOX244" s="109"/>
      <c r="FOY244" s="109"/>
      <c r="FOZ244" s="109"/>
      <c r="FPA244" s="109"/>
      <c r="FPB244" s="109"/>
      <c r="FPC244" s="109"/>
      <c r="FPD244" s="109"/>
      <c r="FPE244" s="109"/>
      <c r="FPF244" s="109"/>
      <c r="FPG244" s="109"/>
      <c r="FPH244" s="109"/>
      <c r="FPI244" s="109"/>
      <c r="FPJ244" s="109"/>
      <c r="FPK244" s="109"/>
      <c r="FPL244" s="109"/>
      <c r="FPM244" s="109"/>
      <c r="FPN244" s="109"/>
      <c r="FPO244" s="109"/>
      <c r="FPP244" s="109"/>
      <c r="FPQ244" s="109"/>
      <c r="FPR244" s="109"/>
      <c r="FPS244" s="109"/>
      <c r="FPT244" s="109"/>
      <c r="FPU244" s="109"/>
      <c r="FPV244" s="109"/>
      <c r="FPW244" s="109"/>
      <c r="FPX244" s="109"/>
      <c r="FPY244" s="109"/>
      <c r="FPZ244" s="109"/>
      <c r="FQA244" s="109"/>
      <c r="FQB244" s="109"/>
      <c r="FQC244" s="109"/>
      <c r="FQD244" s="109"/>
      <c r="FQE244" s="109"/>
      <c r="FQF244" s="109"/>
      <c r="FQG244" s="109"/>
      <c r="FQH244" s="109"/>
      <c r="FQI244" s="109"/>
      <c r="FQJ244" s="109"/>
      <c r="FQK244" s="109"/>
      <c r="FQL244" s="109"/>
      <c r="FQM244" s="109"/>
      <c r="FQN244" s="109"/>
      <c r="FQO244" s="109"/>
      <c r="FQP244" s="109"/>
      <c r="FQQ244" s="109"/>
      <c r="FQR244" s="109"/>
      <c r="FQS244" s="109"/>
      <c r="FQT244" s="109"/>
      <c r="FQU244" s="109"/>
      <c r="FQV244" s="109"/>
      <c r="FQW244" s="109"/>
      <c r="FQX244" s="109"/>
      <c r="FQY244" s="109"/>
      <c r="FQZ244" s="109"/>
      <c r="FRA244" s="109"/>
      <c r="FRB244" s="109"/>
      <c r="FRC244" s="109"/>
      <c r="FRD244" s="109"/>
      <c r="FRE244" s="109"/>
      <c r="FRF244" s="109"/>
      <c r="FRG244" s="109"/>
      <c r="FRH244" s="109"/>
      <c r="FRI244" s="109"/>
      <c r="FRJ244" s="109"/>
      <c r="FRK244" s="109"/>
      <c r="FRL244" s="109"/>
      <c r="FRM244" s="109"/>
      <c r="FRN244" s="109"/>
      <c r="FRO244" s="109"/>
      <c r="FRP244" s="109"/>
      <c r="FRQ244" s="109"/>
      <c r="FRR244" s="109"/>
      <c r="FRS244" s="109"/>
      <c r="FRT244" s="109"/>
      <c r="FRU244" s="109"/>
      <c r="FRV244" s="109"/>
      <c r="FRW244" s="109"/>
      <c r="FRX244" s="109"/>
      <c r="FRY244" s="109"/>
      <c r="FRZ244" s="109"/>
      <c r="FSA244" s="109"/>
      <c r="FSB244" s="109"/>
      <c r="FSC244" s="109"/>
      <c r="FSD244" s="109"/>
      <c r="FSE244" s="109"/>
      <c r="FSF244" s="109"/>
      <c r="FSG244" s="109"/>
      <c r="FSH244" s="109"/>
      <c r="FSI244" s="109"/>
      <c r="FSJ244" s="109"/>
      <c r="FSK244" s="109"/>
      <c r="FSL244" s="109"/>
      <c r="FSM244" s="109"/>
      <c r="FSN244" s="109"/>
      <c r="FSO244" s="109"/>
      <c r="FSP244" s="109"/>
      <c r="FSQ244" s="109"/>
      <c r="FSR244" s="109"/>
      <c r="FSS244" s="109"/>
      <c r="FST244" s="109"/>
      <c r="FSU244" s="109"/>
      <c r="FSV244" s="109"/>
      <c r="FSW244" s="109"/>
      <c r="FSX244" s="109"/>
      <c r="FSY244" s="109"/>
      <c r="FSZ244" s="109"/>
      <c r="FTA244" s="109"/>
      <c r="FTB244" s="109"/>
      <c r="FTC244" s="109"/>
      <c r="FTD244" s="109"/>
      <c r="FTE244" s="109"/>
      <c r="FTF244" s="109"/>
      <c r="FTG244" s="109"/>
      <c r="FTH244" s="109"/>
      <c r="FTI244" s="109"/>
      <c r="FTJ244" s="109"/>
      <c r="FTK244" s="109"/>
      <c r="FTL244" s="109"/>
      <c r="FTM244" s="109"/>
      <c r="FTN244" s="109"/>
      <c r="FTO244" s="109"/>
      <c r="FTP244" s="109"/>
      <c r="FTQ244" s="109"/>
      <c r="FTR244" s="109"/>
      <c r="FTS244" s="109"/>
      <c r="FTT244" s="109"/>
      <c r="FTU244" s="109"/>
      <c r="FTV244" s="109"/>
      <c r="FTW244" s="109"/>
      <c r="FTX244" s="109"/>
      <c r="FTY244" s="109"/>
      <c r="FTZ244" s="109"/>
      <c r="FUA244" s="109"/>
      <c r="FUB244" s="109"/>
      <c r="FUC244" s="109"/>
      <c r="FUD244" s="109"/>
      <c r="FUE244" s="109"/>
      <c r="FUF244" s="109"/>
      <c r="FUG244" s="109"/>
      <c r="FUH244" s="109"/>
      <c r="FUI244" s="109"/>
      <c r="FUJ244" s="109"/>
      <c r="FUK244" s="109"/>
      <c r="FUL244" s="109"/>
      <c r="FUM244" s="109"/>
      <c r="FUN244" s="109"/>
      <c r="FUO244" s="109"/>
      <c r="FUP244" s="109"/>
      <c r="FUQ244" s="109"/>
      <c r="FUR244" s="109"/>
      <c r="FUS244" s="109"/>
      <c r="FUT244" s="109"/>
      <c r="FUU244" s="109"/>
      <c r="FUV244" s="109"/>
      <c r="FUW244" s="109"/>
      <c r="FUX244" s="109"/>
      <c r="FUY244" s="109"/>
      <c r="FUZ244" s="109"/>
      <c r="FVA244" s="109"/>
      <c r="FVB244" s="109"/>
      <c r="FVC244" s="109"/>
      <c r="FVD244" s="109"/>
      <c r="FVE244" s="109"/>
      <c r="FVF244" s="109"/>
      <c r="FVG244" s="109"/>
      <c r="FVH244" s="109"/>
      <c r="FVI244" s="109"/>
      <c r="FVJ244" s="109"/>
      <c r="FVK244" s="109"/>
      <c r="FVL244" s="109"/>
      <c r="FVM244" s="109"/>
      <c r="FVN244" s="109"/>
      <c r="FVO244" s="109"/>
      <c r="FVP244" s="109"/>
      <c r="FVQ244" s="109"/>
      <c r="FVR244" s="109"/>
      <c r="FVS244" s="109"/>
      <c r="FVT244" s="109"/>
      <c r="FVU244" s="109"/>
      <c r="FVV244" s="109"/>
      <c r="FVW244" s="109"/>
      <c r="FVX244" s="109"/>
      <c r="FVY244" s="109"/>
      <c r="FVZ244" s="109"/>
      <c r="FWA244" s="109"/>
      <c r="FWB244" s="109"/>
      <c r="FWC244" s="109"/>
      <c r="FWD244" s="109"/>
      <c r="FWE244" s="109"/>
      <c r="FWF244" s="109"/>
      <c r="FWG244" s="109"/>
      <c r="FWH244" s="109"/>
      <c r="FWI244" s="109"/>
      <c r="FWJ244" s="109"/>
      <c r="FWK244" s="109"/>
      <c r="FWL244" s="109"/>
      <c r="FWM244" s="109"/>
      <c r="FWN244" s="109"/>
      <c r="FWO244" s="109"/>
      <c r="FWP244" s="109"/>
      <c r="FWQ244" s="109"/>
      <c r="FWR244" s="109"/>
      <c r="FWS244" s="109"/>
      <c r="FWT244" s="109"/>
      <c r="FWU244" s="109"/>
      <c r="FWV244" s="109"/>
      <c r="FWW244" s="109"/>
      <c r="FWX244" s="109"/>
      <c r="FWY244" s="109"/>
      <c r="FWZ244" s="109"/>
      <c r="FXA244" s="109"/>
      <c r="FXB244" s="109"/>
      <c r="FXC244" s="109"/>
      <c r="FXD244" s="109"/>
      <c r="FXE244" s="109"/>
      <c r="FXF244" s="109"/>
      <c r="FXG244" s="109"/>
      <c r="FXH244" s="109"/>
      <c r="FXI244" s="109"/>
      <c r="FXJ244" s="109"/>
      <c r="FXK244" s="109"/>
      <c r="FXL244" s="109"/>
      <c r="FXM244" s="109"/>
      <c r="FXN244" s="109"/>
      <c r="FXO244" s="109"/>
      <c r="FXP244" s="109"/>
      <c r="FXQ244" s="109"/>
      <c r="FXR244" s="109"/>
      <c r="FXS244" s="109"/>
      <c r="FXT244" s="109"/>
      <c r="FXU244" s="109"/>
      <c r="FXV244" s="109"/>
      <c r="FXW244" s="109"/>
      <c r="FXX244" s="109"/>
      <c r="FXY244" s="109"/>
      <c r="FXZ244" s="109"/>
      <c r="FYA244" s="109"/>
      <c r="FYB244" s="109"/>
      <c r="FYC244" s="109"/>
      <c r="FYD244" s="109"/>
      <c r="FYE244" s="109"/>
      <c r="FYF244" s="109"/>
      <c r="FYG244" s="109"/>
      <c r="FYH244" s="109"/>
      <c r="FYI244" s="109"/>
      <c r="FYJ244" s="109"/>
      <c r="FYK244" s="109"/>
      <c r="FYL244" s="109"/>
      <c r="FYM244" s="109"/>
      <c r="FYN244" s="109"/>
      <c r="FYO244" s="109"/>
      <c r="FYP244" s="109"/>
      <c r="FYQ244" s="109"/>
      <c r="FYR244" s="109"/>
      <c r="FYS244" s="109"/>
      <c r="FYT244" s="109"/>
      <c r="FYU244" s="109"/>
      <c r="FYV244" s="109"/>
      <c r="FYW244" s="109"/>
      <c r="FYX244" s="109"/>
      <c r="FYY244" s="109"/>
      <c r="FYZ244" s="109"/>
      <c r="FZA244" s="109"/>
      <c r="FZB244" s="109"/>
      <c r="FZC244" s="109"/>
      <c r="FZD244" s="109"/>
      <c r="FZE244" s="109"/>
      <c r="FZF244" s="109"/>
      <c r="FZG244" s="109"/>
      <c r="FZH244" s="109"/>
      <c r="FZI244" s="109"/>
      <c r="FZJ244" s="109"/>
      <c r="FZK244" s="109"/>
      <c r="FZL244" s="109"/>
      <c r="FZM244" s="109"/>
      <c r="FZN244" s="109"/>
      <c r="FZO244" s="109"/>
      <c r="FZP244" s="109"/>
      <c r="FZQ244" s="109"/>
      <c r="FZR244" s="109"/>
      <c r="FZS244" s="109"/>
      <c r="FZT244" s="109"/>
      <c r="FZU244" s="109"/>
      <c r="FZV244" s="109"/>
      <c r="FZW244" s="109"/>
      <c r="FZX244" s="109"/>
      <c r="FZY244" s="109"/>
      <c r="FZZ244" s="109"/>
      <c r="GAA244" s="109"/>
      <c r="GAB244" s="109"/>
      <c r="GAC244" s="109"/>
      <c r="GAD244" s="109"/>
      <c r="GAE244" s="109"/>
      <c r="GAF244" s="109"/>
      <c r="GAG244" s="109"/>
      <c r="GAH244" s="109"/>
      <c r="GAI244" s="109"/>
      <c r="GAJ244" s="109"/>
      <c r="GAK244" s="109"/>
      <c r="GAL244" s="109"/>
      <c r="GAM244" s="109"/>
      <c r="GAN244" s="109"/>
      <c r="GAO244" s="109"/>
      <c r="GAP244" s="109"/>
      <c r="GAQ244" s="109"/>
      <c r="GAR244" s="109"/>
      <c r="GAS244" s="109"/>
      <c r="GAT244" s="109"/>
      <c r="GAU244" s="109"/>
      <c r="GAV244" s="109"/>
      <c r="GAW244" s="109"/>
      <c r="GAX244" s="109"/>
      <c r="GAY244" s="109"/>
      <c r="GAZ244" s="109"/>
      <c r="GBA244" s="109"/>
      <c r="GBB244" s="109"/>
      <c r="GBC244" s="109"/>
      <c r="GBD244" s="109"/>
      <c r="GBE244" s="109"/>
      <c r="GBF244" s="109"/>
      <c r="GBG244" s="109"/>
      <c r="GBH244" s="109"/>
      <c r="GBI244" s="109"/>
      <c r="GBJ244" s="109"/>
      <c r="GBK244" s="109"/>
      <c r="GBL244" s="109"/>
      <c r="GBM244" s="109"/>
      <c r="GBN244" s="109"/>
      <c r="GBO244" s="109"/>
      <c r="GBP244" s="109"/>
      <c r="GBQ244" s="109"/>
      <c r="GBR244" s="109"/>
      <c r="GBS244" s="109"/>
      <c r="GBT244" s="109"/>
      <c r="GBU244" s="109"/>
      <c r="GBV244" s="109"/>
      <c r="GBW244" s="109"/>
      <c r="GBX244" s="109"/>
      <c r="GBY244" s="109"/>
      <c r="GBZ244" s="109"/>
      <c r="GCA244" s="109"/>
      <c r="GCB244" s="109"/>
      <c r="GCC244" s="109"/>
      <c r="GCD244" s="109"/>
      <c r="GCE244" s="109"/>
      <c r="GCF244" s="109"/>
      <c r="GCG244" s="109"/>
      <c r="GCH244" s="109"/>
      <c r="GCI244" s="109"/>
      <c r="GCJ244" s="109"/>
      <c r="GCK244" s="109"/>
      <c r="GCL244" s="109"/>
      <c r="GCM244" s="109"/>
      <c r="GCN244" s="109"/>
      <c r="GCO244" s="109"/>
      <c r="GCP244" s="109"/>
      <c r="GCQ244" s="109"/>
      <c r="GCR244" s="109"/>
      <c r="GCS244" s="109"/>
      <c r="GCT244" s="109"/>
      <c r="GCU244" s="109"/>
      <c r="GCV244" s="109"/>
      <c r="GCW244" s="109"/>
      <c r="GCX244" s="109"/>
      <c r="GCY244" s="109"/>
      <c r="GCZ244" s="109"/>
      <c r="GDA244" s="109"/>
      <c r="GDB244" s="109"/>
      <c r="GDC244" s="109"/>
      <c r="GDD244" s="109"/>
      <c r="GDE244" s="109"/>
      <c r="GDF244" s="109"/>
      <c r="GDG244" s="109"/>
      <c r="GDH244" s="109"/>
      <c r="GDI244" s="109"/>
      <c r="GDJ244" s="109"/>
      <c r="GDK244" s="109"/>
      <c r="GDL244" s="109"/>
      <c r="GDM244" s="109"/>
      <c r="GDN244" s="109"/>
      <c r="GDO244" s="109"/>
      <c r="GDP244" s="109"/>
      <c r="GDQ244" s="109"/>
      <c r="GDR244" s="109"/>
      <c r="GDS244" s="109"/>
      <c r="GDT244" s="109"/>
      <c r="GDU244" s="109"/>
      <c r="GDV244" s="109"/>
      <c r="GDW244" s="109"/>
      <c r="GDX244" s="109"/>
      <c r="GDY244" s="109"/>
      <c r="GDZ244" s="109"/>
      <c r="GEA244" s="109"/>
      <c r="GEB244" s="109"/>
      <c r="GEC244" s="109"/>
      <c r="GED244" s="109"/>
      <c r="GEE244" s="109"/>
      <c r="GEF244" s="109"/>
      <c r="GEG244" s="109"/>
      <c r="GEH244" s="109"/>
      <c r="GEI244" s="109"/>
      <c r="GEJ244" s="109"/>
      <c r="GEK244" s="109"/>
      <c r="GEL244" s="109"/>
      <c r="GEM244" s="109"/>
      <c r="GEN244" s="109"/>
      <c r="GEO244" s="109"/>
      <c r="GEP244" s="109"/>
      <c r="GEQ244" s="109"/>
      <c r="GER244" s="109"/>
      <c r="GES244" s="109"/>
      <c r="GET244" s="109"/>
      <c r="GEU244" s="109"/>
      <c r="GEV244" s="109"/>
      <c r="GEW244" s="109"/>
      <c r="GEX244" s="109"/>
      <c r="GEY244" s="109"/>
      <c r="GEZ244" s="109"/>
      <c r="GFA244" s="109"/>
      <c r="GFB244" s="109"/>
      <c r="GFC244" s="109"/>
      <c r="GFD244" s="109"/>
      <c r="GFE244" s="109"/>
      <c r="GFF244" s="109"/>
      <c r="GFG244" s="109"/>
      <c r="GFH244" s="109"/>
      <c r="GFI244" s="109"/>
      <c r="GFJ244" s="109"/>
      <c r="GFK244" s="109"/>
      <c r="GFL244" s="109"/>
      <c r="GFM244" s="109"/>
      <c r="GFN244" s="109"/>
      <c r="GFO244" s="109"/>
      <c r="GFP244" s="109"/>
      <c r="GFQ244" s="109"/>
      <c r="GFR244" s="109"/>
      <c r="GFS244" s="109"/>
      <c r="GFT244" s="109"/>
      <c r="GFU244" s="109"/>
      <c r="GFV244" s="109"/>
      <c r="GFW244" s="109"/>
      <c r="GFX244" s="109"/>
      <c r="GFY244" s="109"/>
      <c r="GFZ244" s="109"/>
      <c r="GGA244" s="109"/>
      <c r="GGB244" s="109"/>
      <c r="GGC244" s="109"/>
      <c r="GGD244" s="109"/>
      <c r="GGE244" s="109"/>
      <c r="GGF244" s="109"/>
      <c r="GGG244" s="109"/>
      <c r="GGH244" s="109"/>
      <c r="GGI244" s="109"/>
      <c r="GGJ244" s="109"/>
      <c r="GGK244" s="109"/>
      <c r="GGL244" s="109"/>
      <c r="GGM244" s="109"/>
      <c r="GGN244" s="109"/>
      <c r="GGO244" s="109"/>
      <c r="GGP244" s="109"/>
      <c r="GGQ244" s="109"/>
      <c r="GGR244" s="109"/>
      <c r="GGS244" s="109"/>
      <c r="GGT244" s="109"/>
      <c r="GGU244" s="109"/>
      <c r="GGV244" s="109"/>
      <c r="GGW244" s="109"/>
      <c r="GGX244" s="109"/>
      <c r="GGY244" s="109"/>
      <c r="GGZ244" s="109"/>
      <c r="GHA244" s="109"/>
      <c r="GHB244" s="109"/>
      <c r="GHC244" s="109"/>
      <c r="GHD244" s="109"/>
      <c r="GHE244" s="109"/>
      <c r="GHF244" s="109"/>
      <c r="GHG244" s="109"/>
      <c r="GHH244" s="109"/>
      <c r="GHI244" s="109"/>
      <c r="GHJ244" s="109"/>
      <c r="GHK244" s="109"/>
      <c r="GHL244" s="109"/>
      <c r="GHM244" s="109"/>
      <c r="GHN244" s="109"/>
      <c r="GHO244" s="109"/>
      <c r="GHP244" s="109"/>
      <c r="GHQ244" s="109"/>
      <c r="GHR244" s="109"/>
      <c r="GHS244" s="109"/>
      <c r="GHT244" s="109"/>
      <c r="GHU244" s="109"/>
      <c r="GHV244" s="109"/>
      <c r="GHW244" s="109"/>
      <c r="GHX244" s="109"/>
      <c r="GHY244" s="109"/>
      <c r="GHZ244" s="109"/>
      <c r="GIA244" s="109"/>
      <c r="GIB244" s="109"/>
      <c r="GIC244" s="109"/>
      <c r="GID244" s="109"/>
      <c r="GIE244" s="109"/>
      <c r="GIF244" s="109"/>
      <c r="GIG244" s="109"/>
      <c r="GIH244" s="109"/>
      <c r="GII244" s="109"/>
      <c r="GIJ244" s="109"/>
      <c r="GIK244" s="109"/>
      <c r="GIL244" s="109"/>
      <c r="GIM244" s="109"/>
      <c r="GIN244" s="109"/>
      <c r="GIO244" s="109"/>
      <c r="GIP244" s="109"/>
      <c r="GIQ244" s="109"/>
      <c r="GIR244" s="109"/>
      <c r="GIS244" s="109"/>
      <c r="GIT244" s="109"/>
      <c r="GIU244" s="109"/>
      <c r="GIV244" s="109"/>
      <c r="GIW244" s="109"/>
      <c r="GIX244" s="109"/>
      <c r="GIY244" s="109"/>
      <c r="GIZ244" s="109"/>
      <c r="GJA244" s="109"/>
      <c r="GJB244" s="109"/>
      <c r="GJC244" s="109"/>
      <c r="GJD244" s="109"/>
      <c r="GJE244" s="109"/>
      <c r="GJF244" s="109"/>
      <c r="GJG244" s="109"/>
      <c r="GJH244" s="109"/>
      <c r="GJI244" s="109"/>
      <c r="GJJ244" s="109"/>
      <c r="GJK244" s="109"/>
      <c r="GJL244" s="109"/>
      <c r="GJM244" s="109"/>
      <c r="GJN244" s="109"/>
      <c r="GJO244" s="109"/>
      <c r="GJP244" s="109"/>
      <c r="GJQ244" s="109"/>
      <c r="GJR244" s="109"/>
      <c r="GJS244" s="109"/>
      <c r="GJT244" s="109"/>
      <c r="GJU244" s="109"/>
      <c r="GJV244" s="109"/>
      <c r="GJW244" s="109"/>
      <c r="GJX244" s="109"/>
      <c r="GJY244" s="109"/>
      <c r="GJZ244" s="109"/>
      <c r="GKA244" s="109"/>
      <c r="GKB244" s="109"/>
      <c r="GKC244" s="109"/>
      <c r="GKD244" s="109"/>
      <c r="GKE244" s="109"/>
      <c r="GKF244" s="109"/>
      <c r="GKG244" s="109"/>
      <c r="GKH244" s="109"/>
      <c r="GKI244" s="109"/>
      <c r="GKJ244" s="109"/>
      <c r="GKK244" s="109"/>
      <c r="GKL244" s="109"/>
      <c r="GKM244" s="109"/>
      <c r="GKN244" s="109"/>
      <c r="GKO244" s="109"/>
      <c r="GKP244" s="109"/>
      <c r="GKQ244" s="109"/>
      <c r="GKR244" s="109"/>
      <c r="GKS244" s="109"/>
      <c r="GKT244" s="109"/>
      <c r="GKU244" s="109"/>
      <c r="GKV244" s="109"/>
      <c r="GKW244" s="109"/>
      <c r="GKX244" s="109"/>
      <c r="GKY244" s="109"/>
      <c r="GKZ244" s="109"/>
      <c r="GLA244" s="109"/>
      <c r="GLB244" s="109"/>
      <c r="GLC244" s="109"/>
      <c r="GLD244" s="109"/>
      <c r="GLE244" s="109"/>
      <c r="GLF244" s="109"/>
      <c r="GLG244" s="109"/>
      <c r="GLH244" s="109"/>
      <c r="GLI244" s="109"/>
      <c r="GLJ244" s="109"/>
      <c r="GLK244" s="109"/>
      <c r="GLL244" s="109"/>
      <c r="GLM244" s="109"/>
      <c r="GLN244" s="109"/>
      <c r="GLO244" s="109"/>
      <c r="GLP244" s="109"/>
      <c r="GLQ244" s="109"/>
      <c r="GLR244" s="109"/>
      <c r="GLS244" s="109"/>
      <c r="GLT244" s="109"/>
      <c r="GLU244" s="109"/>
      <c r="GLV244" s="109"/>
      <c r="GLW244" s="109"/>
      <c r="GLX244" s="109"/>
      <c r="GLY244" s="109"/>
      <c r="GLZ244" s="109"/>
      <c r="GMA244" s="109"/>
      <c r="GMB244" s="109"/>
      <c r="GMC244" s="109"/>
      <c r="GMD244" s="109"/>
      <c r="GME244" s="109"/>
      <c r="GMF244" s="109"/>
      <c r="GMG244" s="109"/>
      <c r="GMH244" s="109"/>
      <c r="GMI244" s="109"/>
      <c r="GMJ244" s="109"/>
      <c r="GMK244" s="109"/>
      <c r="GML244" s="109"/>
      <c r="GMM244" s="109"/>
      <c r="GMN244" s="109"/>
      <c r="GMO244" s="109"/>
      <c r="GMP244" s="109"/>
      <c r="GMQ244" s="109"/>
      <c r="GMR244" s="109"/>
      <c r="GMS244" s="109"/>
      <c r="GMT244" s="109"/>
      <c r="GMU244" s="109"/>
      <c r="GMV244" s="109"/>
      <c r="GMW244" s="109"/>
      <c r="GMX244" s="109"/>
      <c r="GMY244" s="109"/>
      <c r="GMZ244" s="109"/>
      <c r="GNA244" s="109"/>
      <c r="GNB244" s="109"/>
      <c r="GNC244" s="109"/>
      <c r="GND244" s="109"/>
      <c r="GNE244" s="109"/>
      <c r="GNF244" s="109"/>
      <c r="GNG244" s="109"/>
      <c r="GNH244" s="109"/>
      <c r="GNI244" s="109"/>
      <c r="GNJ244" s="109"/>
      <c r="GNK244" s="109"/>
      <c r="GNL244" s="109"/>
      <c r="GNM244" s="109"/>
      <c r="GNN244" s="109"/>
      <c r="GNO244" s="109"/>
      <c r="GNP244" s="109"/>
      <c r="GNQ244" s="109"/>
      <c r="GNR244" s="109"/>
      <c r="GNS244" s="109"/>
      <c r="GNT244" s="109"/>
      <c r="GNU244" s="109"/>
      <c r="GNV244" s="109"/>
      <c r="GNW244" s="109"/>
      <c r="GNX244" s="109"/>
      <c r="GNY244" s="109"/>
      <c r="GNZ244" s="109"/>
      <c r="GOA244" s="109"/>
      <c r="GOB244" s="109"/>
      <c r="GOC244" s="109"/>
      <c r="GOD244" s="109"/>
      <c r="GOE244" s="109"/>
      <c r="GOF244" s="109"/>
      <c r="GOG244" s="109"/>
      <c r="GOH244" s="109"/>
      <c r="GOI244" s="109"/>
      <c r="GOJ244" s="109"/>
      <c r="GOK244" s="109"/>
      <c r="GOL244" s="109"/>
      <c r="GOM244" s="109"/>
      <c r="GON244" s="109"/>
      <c r="GOO244" s="109"/>
      <c r="GOP244" s="109"/>
      <c r="GOQ244" s="109"/>
      <c r="GOR244" s="109"/>
      <c r="GOS244" s="109"/>
      <c r="GOT244" s="109"/>
      <c r="GOU244" s="109"/>
      <c r="GOV244" s="109"/>
      <c r="GOW244" s="109"/>
      <c r="GOX244" s="109"/>
      <c r="GOY244" s="109"/>
      <c r="GOZ244" s="109"/>
      <c r="GPA244" s="109"/>
      <c r="GPB244" s="109"/>
      <c r="GPC244" s="109"/>
      <c r="GPD244" s="109"/>
      <c r="GPE244" s="109"/>
      <c r="GPF244" s="109"/>
      <c r="GPG244" s="109"/>
      <c r="GPH244" s="109"/>
      <c r="GPI244" s="109"/>
      <c r="GPJ244" s="109"/>
      <c r="GPK244" s="109"/>
      <c r="GPL244" s="109"/>
      <c r="GPM244" s="109"/>
      <c r="GPN244" s="109"/>
      <c r="GPO244" s="109"/>
      <c r="GPP244" s="109"/>
      <c r="GPQ244" s="109"/>
      <c r="GPR244" s="109"/>
      <c r="GPS244" s="109"/>
      <c r="GPT244" s="109"/>
      <c r="GPU244" s="109"/>
      <c r="GPV244" s="109"/>
      <c r="GPW244" s="109"/>
      <c r="GPX244" s="109"/>
      <c r="GPY244" s="109"/>
      <c r="GPZ244" s="109"/>
      <c r="GQA244" s="109"/>
      <c r="GQB244" s="109"/>
      <c r="GQC244" s="109"/>
      <c r="GQD244" s="109"/>
      <c r="GQE244" s="109"/>
      <c r="GQF244" s="109"/>
      <c r="GQG244" s="109"/>
      <c r="GQH244" s="109"/>
      <c r="GQI244" s="109"/>
      <c r="GQJ244" s="109"/>
      <c r="GQK244" s="109"/>
      <c r="GQL244" s="109"/>
      <c r="GQM244" s="109"/>
      <c r="GQN244" s="109"/>
      <c r="GQO244" s="109"/>
      <c r="GQP244" s="109"/>
      <c r="GQQ244" s="109"/>
      <c r="GQR244" s="109"/>
      <c r="GQS244" s="109"/>
      <c r="GQT244" s="109"/>
      <c r="GQU244" s="109"/>
      <c r="GQV244" s="109"/>
      <c r="GQW244" s="109"/>
      <c r="GQX244" s="109"/>
      <c r="GQY244" s="109"/>
      <c r="GQZ244" s="109"/>
      <c r="GRA244" s="109"/>
      <c r="GRB244" s="109"/>
      <c r="GRC244" s="109"/>
      <c r="GRD244" s="109"/>
      <c r="GRE244" s="109"/>
      <c r="GRF244" s="109"/>
      <c r="GRG244" s="109"/>
      <c r="GRH244" s="109"/>
      <c r="GRI244" s="109"/>
      <c r="GRJ244" s="109"/>
      <c r="GRK244" s="109"/>
      <c r="GRL244" s="109"/>
      <c r="GRM244" s="109"/>
      <c r="GRN244" s="109"/>
      <c r="GRO244" s="109"/>
      <c r="GRP244" s="109"/>
      <c r="GRQ244" s="109"/>
      <c r="GRR244" s="109"/>
      <c r="GRS244" s="109"/>
      <c r="GRT244" s="109"/>
      <c r="GRU244" s="109"/>
      <c r="GRV244" s="109"/>
      <c r="GRW244" s="109"/>
      <c r="GRX244" s="109"/>
      <c r="GRY244" s="109"/>
      <c r="GRZ244" s="109"/>
      <c r="GSA244" s="109"/>
      <c r="GSB244" s="109"/>
      <c r="GSC244" s="109"/>
      <c r="GSD244" s="109"/>
      <c r="GSE244" s="109"/>
      <c r="GSF244" s="109"/>
      <c r="GSG244" s="109"/>
      <c r="GSH244" s="109"/>
      <c r="GSI244" s="109"/>
      <c r="GSJ244" s="109"/>
      <c r="GSK244" s="109"/>
      <c r="GSL244" s="109"/>
      <c r="GSM244" s="109"/>
      <c r="GSN244" s="109"/>
      <c r="GSO244" s="109"/>
      <c r="GSP244" s="109"/>
      <c r="GSQ244" s="109"/>
      <c r="GSR244" s="109"/>
      <c r="GSS244" s="109"/>
      <c r="GST244" s="109"/>
      <c r="GSU244" s="109"/>
      <c r="GSV244" s="109"/>
      <c r="GSW244" s="109"/>
      <c r="GSX244" s="109"/>
      <c r="GSY244" s="109"/>
      <c r="GSZ244" s="109"/>
      <c r="GTA244" s="109"/>
      <c r="GTB244" s="109"/>
      <c r="GTC244" s="109"/>
      <c r="GTD244" s="109"/>
      <c r="GTE244" s="109"/>
      <c r="GTF244" s="109"/>
      <c r="GTG244" s="109"/>
      <c r="GTH244" s="109"/>
      <c r="GTI244" s="109"/>
      <c r="GTJ244" s="109"/>
      <c r="GTK244" s="109"/>
      <c r="GTL244" s="109"/>
      <c r="GTM244" s="109"/>
      <c r="GTN244" s="109"/>
      <c r="GTO244" s="109"/>
      <c r="GTP244" s="109"/>
      <c r="GTQ244" s="109"/>
      <c r="GTR244" s="109"/>
      <c r="GTS244" s="109"/>
      <c r="GTT244" s="109"/>
      <c r="GTU244" s="109"/>
      <c r="GTV244" s="109"/>
      <c r="GTW244" s="109"/>
      <c r="GTX244" s="109"/>
      <c r="GTY244" s="109"/>
      <c r="GTZ244" s="109"/>
      <c r="GUA244" s="109"/>
      <c r="GUB244" s="109"/>
      <c r="GUC244" s="109"/>
      <c r="GUD244" s="109"/>
      <c r="GUE244" s="109"/>
      <c r="GUF244" s="109"/>
      <c r="GUG244" s="109"/>
      <c r="GUH244" s="109"/>
      <c r="GUI244" s="109"/>
      <c r="GUJ244" s="109"/>
      <c r="GUK244" s="109"/>
      <c r="GUL244" s="109"/>
      <c r="GUM244" s="109"/>
      <c r="GUN244" s="109"/>
      <c r="GUO244" s="109"/>
      <c r="GUP244" s="109"/>
      <c r="GUQ244" s="109"/>
      <c r="GUR244" s="109"/>
      <c r="GUS244" s="109"/>
      <c r="GUT244" s="109"/>
      <c r="GUU244" s="109"/>
      <c r="GUV244" s="109"/>
      <c r="GUW244" s="109"/>
      <c r="GUX244" s="109"/>
      <c r="GUY244" s="109"/>
      <c r="GUZ244" s="109"/>
      <c r="GVA244" s="109"/>
      <c r="GVB244" s="109"/>
      <c r="GVC244" s="109"/>
      <c r="GVD244" s="109"/>
      <c r="GVE244" s="109"/>
      <c r="GVF244" s="109"/>
      <c r="GVG244" s="109"/>
      <c r="GVH244" s="109"/>
      <c r="GVI244" s="109"/>
      <c r="GVJ244" s="109"/>
      <c r="GVK244" s="109"/>
      <c r="GVL244" s="109"/>
      <c r="GVM244" s="109"/>
      <c r="GVN244" s="109"/>
      <c r="GVO244" s="109"/>
      <c r="GVP244" s="109"/>
      <c r="GVQ244" s="109"/>
      <c r="GVR244" s="109"/>
      <c r="GVS244" s="109"/>
      <c r="GVT244" s="109"/>
      <c r="GVU244" s="109"/>
      <c r="GVV244" s="109"/>
      <c r="GVW244" s="109"/>
      <c r="GVX244" s="109"/>
      <c r="GVY244" s="109"/>
      <c r="GVZ244" s="109"/>
      <c r="GWA244" s="109"/>
      <c r="GWB244" s="109"/>
      <c r="GWC244" s="109"/>
      <c r="GWD244" s="109"/>
      <c r="GWE244" s="109"/>
      <c r="GWF244" s="109"/>
      <c r="GWG244" s="109"/>
      <c r="GWH244" s="109"/>
      <c r="GWI244" s="109"/>
      <c r="GWJ244" s="109"/>
      <c r="GWK244" s="109"/>
      <c r="GWL244" s="109"/>
      <c r="GWM244" s="109"/>
      <c r="GWN244" s="109"/>
      <c r="GWO244" s="109"/>
      <c r="GWP244" s="109"/>
      <c r="GWQ244" s="109"/>
      <c r="GWR244" s="109"/>
      <c r="GWS244" s="109"/>
      <c r="GWT244" s="109"/>
      <c r="GWU244" s="109"/>
      <c r="GWV244" s="109"/>
      <c r="GWW244" s="109"/>
      <c r="GWX244" s="109"/>
      <c r="GWY244" s="109"/>
      <c r="GWZ244" s="109"/>
      <c r="GXA244" s="109"/>
      <c r="GXB244" s="109"/>
      <c r="GXC244" s="109"/>
      <c r="GXD244" s="109"/>
      <c r="GXE244" s="109"/>
      <c r="GXF244" s="109"/>
      <c r="GXG244" s="109"/>
      <c r="GXH244" s="109"/>
      <c r="GXI244" s="109"/>
      <c r="GXJ244" s="109"/>
      <c r="GXK244" s="109"/>
      <c r="GXL244" s="109"/>
      <c r="GXM244" s="109"/>
      <c r="GXN244" s="109"/>
      <c r="GXO244" s="109"/>
      <c r="GXP244" s="109"/>
      <c r="GXQ244" s="109"/>
      <c r="GXR244" s="109"/>
      <c r="GXS244" s="109"/>
      <c r="GXT244" s="109"/>
      <c r="GXU244" s="109"/>
      <c r="GXV244" s="109"/>
      <c r="GXW244" s="109"/>
      <c r="GXX244" s="109"/>
      <c r="GXY244" s="109"/>
      <c r="GXZ244" s="109"/>
      <c r="GYA244" s="109"/>
      <c r="GYB244" s="109"/>
      <c r="GYC244" s="109"/>
      <c r="GYD244" s="109"/>
      <c r="GYE244" s="109"/>
      <c r="GYF244" s="109"/>
      <c r="GYG244" s="109"/>
      <c r="GYH244" s="109"/>
      <c r="GYI244" s="109"/>
      <c r="GYJ244" s="109"/>
      <c r="GYK244" s="109"/>
      <c r="GYL244" s="109"/>
      <c r="GYM244" s="109"/>
      <c r="GYN244" s="109"/>
      <c r="GYO244" s="109"/>
      <c r="GYP244" s="109"/>
      <c r="GYQ244" s="109"/>
      <c r="GYR244" s="109"/>
      <c r="GYS244" s="109"/>
      <c r="GYT244" s="109"/>
      <c r="GYU244" s="109"/>
      <c r="GYV244" s="109"/>
      <c r="GYW244" s="109"/>
      <c r="GYX244" s="109"/>
      <c r="GYY244" s="109"/>
      <c r="GYZ244" s="109"/>
      <c r="GZA244" s="109"/>
      <c r="GZB244" s="109"/>
      <c r="GZC244" s="109"/>
      <c r="GZD244" s="109"/>
      <c r="GZE244" s="109"/>
      <c r="GZF244" s="109"/>
      <c r="GZG244" s="109"/>
      <c r="GZH244" s="109"/>
      <c r="GZI244" s="109"/>
      <c r="GZJ244" s="109"/>
      <c r="GZK244" s="109"/>
      <c r="GZL244" s="109"/>
      <c r="GZM244" s="109"/>
      <c r="GZN244" s="109"/>
      <c r="GZO244" s="109"/>
      <c r="GZP244" s="109"/>
      <c r="GZQ244" s="109"/>
      <c r="GZR244" s="109"/>
      <c r="GZS244" s="109"/>
      <c r="GZT244" s="109"/>
      <c r="GZU244" s="109"/>
      <c r="GZV244" s="109"/>
      <c r="GZW244" s="109"/>
      <c r="GZX244" s="109"/>
      <c r="GZY244" s="109"/>
      <c r="GZZ244" s="109"/>
      <c r="HAA244" s="109"/>
      <c r="HAB244" s="109"/>
      <c r="HAC244" s="109"/>
      <c r="HAD244" s="109"/>
      <c r="HAE244" s="109"/>
      <c r="HAF244" s="109"/>
      <c r="HAG244" s="109"/>
      <c r="HAH244" s="109"/>
      <c r="HAI244" s="109"/>
      <c r="HAJ244" s="109"/>
      <c r="HAK244" s="109"/>
      <c r="HAL244" s="109"/>
      <c r="HAM244" s="109"/>
      <c r="HAN244" s="109"/>
      <c r="HAO244" s="109"/>
      <c r="HAP244" s="109"/>
      <c r="HAQ244" s="109"/>
      <c r="HAR244" s="109"/>
      <c r="HAS244" s="109"/>
      <c r="HAT244" s="109"/>
      <c r="HAU244" s="109"/>
      <c r="HAV244" s="109"/>
      <c r="HAW244" s="109"/>
      <c r="HAX244" s="109"/>
      <c r="HAY244" s="109"/>
      <c r="HAZ244" s="109"/>
      <c r="HBA244" s="109"/>
      <c r="HBB244" s="109"/>
      <c r="HBC244" s="109"/>
      <c r="HBD244" s="109"/>
      <c r="HBE244" s="109"/>
      <c r="HBF244" s="109"/>
      <c r="HBG244" s="109"/>
      <c r="HBH244" s="109"/>
      <c r="HBI244" s="109"/>
      <c r="HBJ244" s="109"/>
      <c r="HBK244" s="109"/>
      <c r="HBL244" s="109"/>
      <c r="HBM244" s="109"/>
      <c r="HBN244" s="109"/>
      <c r="HBO244" s="109"/>
      <c r="HBP244" s="109"/>
      <c r="HBQ244" s="109"/>
      <c r="HBR244" s="109"/>
      <c r="HBS244" s="109"/>
      <c r="HBT244" s="109"/>
      <c r="HBU244" s="109"/>
      <c r="HBV244" s="109"/>
      <c r="HBW244" s="109"/>
      <c r="HBX244" s="109"/>
      <c r="HBY244" s="109"/>
      <c r="HBZ244" s="109"/>
      <c r="HCA244" s="109"/>
      <c r="HCB244" s="109"/>
      <c r="HCC244" s="109"/>
      <c r="HCD244" s="109"/>
      <c r="HCE244" s="109"/>
      <c r="HCF244" s="109"/>
      <c r="HCG244" s="109"/>
      <c r="HCH244" s="109"/>
      <c r="HCI244" s="109"/>
      <c r="HCJ244" s="109"/>
      <c r="HCK244" s="109"/>
      <c r="HCL244" s="109"/>
      <c r="HCM244" s="109"/>
      <c r="HCN244" s="109"/>
      <c r="HCO244" s="109"/>
      <c r="HCP244" s="109"/>
      <c r="HCQ244" s="109"/>
      <c r="HCR244" s="109"/>
      <c r="HCS244" s="109"/>
      <c r="HCT244" s="109"/>
      <c r="HCU244" s="109"/>
      <c r="HCV244" s="109"/>
      <c r="HCW244" s="109"/>
      <c r="HCX244" s="109"/>
      <c r="HCY244" s="109"/>
      <c r="HCZ244" s="109"/>
      <c r="HDA244" s="109"/>
      <c r="HDB244" s="109"/>
      <c r="HDC244" s="109"/>
      <c r="HDD244" s="109"/>
      <c r="HDE244" s="109"/>
      <c r="HDF244" s="109"/>
      <c r="HDG244" s="109"/>
      <c r="HDH244" s="109"/>
      <c r="HDI244" s="109"/>
      <c r="HDJ244" s="109"/>
      <c r="HDK244" s="109"/>
      <c r="HDL244" s="109"/>
      <c r="HDM244" s="109"/>
      <c r="HDN244" s="109"/>
      <c r="HDO244" s="109"/>
      <c r="HDP244" s="109"/>
      <c r="HDQ244" s="109"/>
      <c r="HDR244" s="109"/>
      <c r="HDS244" s="109"/>
      <c r="HDT244" s="109"/>
      <c r="HDU244" s="109"/>
      <c r="HDV244" s="109"/>
      <c r="HDW244" s="109"/>
      <c r="HDX244" s="109"/>
      <c r="HDY244" s="109"/>
      <c r="HDZ244" s="109"/>
      <c r="HEA244" s="109"/>
      <c r="HEB244" s="109"/>
      <c r="HEC244" s="109"/>
      <c r="HED244" s="109"/>
      <c r="HEE244" s="109"/>
      <c r="HEF244" s="109"/>
      <c r="HEG244" s="109"/>
      <c r="HEH244" s="109"/>
      <c r="HEI244" s="109"/>
      <c r="HEJ244" s="109"/>
      <c r="HEK244" s="109"/>
      <c r="HEL244" s="109"/>
      <c r="HEM244" s="109"/>
      <c r="HEN244" s="109"/>
      <c r="HEO244" s="109"/>
      <c r="HEP244" s="109"/>
      <c r="HEQ244" s="109"/>
      <c r="HER244" s="109"/>
      <c r="HES244" s="109"/>
      <c r="HET244" s="109"/>
      <c r="HEU244" s="109"/>
      <c r="HEV244" s="109"/>
      <c r="HEW244" s="109"/>
      <c r="HEX244" s="109"/>
      <c r="HEY244" s="109"/>
      <c r="HEZ244" s="109"/>
      <c r="HFA244" s="109"/>
      <c r="HFB244" s="109"/>
      <c r="HFC244" s="109"/>
      <c r="HFD244" s="109"/>
      <c r="HFE244" s="109"/>
      <c r="HFF244" s="109"/>
      <c r="HFG244" s="109"/>
      <c r="HFH244" s="109"/>
      <c r="HFI244" s="109"/>
      <c r="HFJ244" s="109"/>
      <c r="HFK244" s="109"/>
      <c r="HFL244" s="109"/>
      <c r="HFM244" s="109"/>
      <c r="HFN244" s="109"/>
      <c r="HFO244" s="109"/>
      <c r="HFP244" s="109"/>
      <c r="HFQ244" s="109"/>
      <c r="HFR244" s="109"/>
      <c r="HFS244" s="109"/>
      <c r="HFT244" s="109"/>
      <c r="HFU244" s="109"/>
      <c r="HFV244" s="109"/>
      <c r="HFW244" s="109"/>
      <c r="HFX244" s="109"/>
      <c r="HFY244" s="109"/>
      <c r="HFZ244" s="109"/>
      <c r="HGA244" s="109"/>
      <c r="HGB244" s="109"/>
      <c r="HGC244" s="109"/>
      <c r="HGD244" s="109"/>
      <c r="HGE244" s="109"/>
      <c r="HGF244" s="109"/>
      <c r="HGG244" s="109"/>
      <c r="HGH244" s="109"/>
      <c r="HGI244" s="109"/>
      <c r="HGJ244" s="109"/>
      <c r="HGK244" s="109"/>
      <c r="HGL244" s="109"/>
      <c r="HGM244" s="109"/>
      <c r="HGN244" s="109"/>
      <c r="HGO244" s="109"/>
      <c r="HGP244" s="109"/>
      <c r="HGQ244" s="109"/>
      <c r="HGR244" s="109"/>
      <c r="HGS244" s="109"/>
      <c r="HGT244" s="109"/>
      <c r="HGU244" s="109"/>
      <c r="HGV244" s="109"/>
      <c r="HGW244" s="109"/>
      <c r="HGX244" s="109"/>
      <c r="HGY244" s="109"/>
      <c r="HGZ244" s="109"/>
      <c r="HHA244" s="109"/>
      <c r="HHB244" s="109"/>
      <c r="HHC244" s="109"/>
      <c r="HHD244" s="109"/>
      <c r="HHE244" s="109"/>
      <c r="HHF244" s="109"/>
      <c r="HHG244" s="109"/>
      <c r="HHH244" s="109"/>
      <c r="HHI244" s="109"/>
      <c r="HHJ244" s="109"/>
      <c r="HHK244" s="109"/>
      <c r="HHL244" s="109"/>
      <c r="HHM244" s="109"/>
      <c r="HHN244" s="109"/>
      <c r="HHO244" s="109"/>
      <c r="HHP244" s="109"/>
      <c r="HHQ244" s="109"/>
      <c r="HHR244" s="109"/>
      <c r="HHS244" s="109"/>
      <c r="HHT244" s="109"/>
      <c r="HHU244" s="109"/>
      <c r="HHV244" s="109"/>
      <c r="HHW244" s="109"/>
      <c r="HHX244" s="109"/>
      <c r="HHY244" s="109"/>
      <c r="HHZ244" s="109"/>
      <c r="HIA244" s="109"/>
      <c r="HIB244" s="109"/>
      <c r="HIC244" s="109"/>
      <c r="HID244" s="109"/>
      <c r="HIE244" s="109"/>
      <c r="HIF244" s="109"/>
      <c r="HIG244" s="109"/>
      <c r="HIH244" s="109"/>
      <c r="HII244" s="109"/>
      <c r="HIJ244" s="109"/>
      <c r="HIK244" s="109"/>
      <c r="HIL244" s="109"/>
      <c r="HIM244" s="109"/>
      <c r="HIN244" s="109"/>
      <c r="HIO244" s="109"/>
      <c r="HIP244" s="109"/>
      <c r="HIQ244" s="109"/>
      <c r="HIR244" s="109"/>
      <c r="HIS244" s="109"/>
      <c r="HIT244" s="109"/>
      <c r="HIU244" s="109"/>
      <c r="HIV244" s="109"/>
      <c r="HIW244" s="109"/>
      <c r="HIX244" s="109"/>
      <c r="HIY244" s="109"/>
      <c r="HIZ244" s="109"/>
      <c r="HJA244" s="109"/>
      <c r="HJB244" s="109"/>
      <c r="HJC244" s="109"/>
      <c r="HJD244" s="109"/>
      <c r="HJE244" s="109"/>
      <c r="HJF244" s="109"/>
      <c r="HJG244" s="109"/>
      <c r="HJH244" s="109"/>
      <c r="HJI244" s="109"/>
      <c r="HJJ244" s="109"/>
      <c r="HJK244" s="109"/>
      <c r="HJL244" s="109"/>
      <c r="HJM244" s="109"/>
      <c r="HJN244" s="109"/>
      <c r="HJO244" s="109"/>
      <c r="HJP244" s="109"/>
      <c r="HJQ244" s="109"/>
      <c r="HJR244" s="109"/>
      <c r="HJS244" s="109"/>
      <c r="HJT244" s="109"/>
      <c r="HJU244" s="109"/>
      <c r="HJV244" s="109"/>
      <c r="HJW244" s="109"/>
      <c r="HJX244" s="109"/>
      <c r="HJY244" s="109"/>
      <c r="HJZ244" s="109"/>
      <c r="HKA244" s="109"/>
      <c r="HKB244" s="109"/>
      <c r="HKC244" s="109"/>
      <c r="HKD244" s="109"/>
      <c r="HKE244" s="109"/>
      <c r="HKF244" s="109"/>
      <c r="HKG244" s="109"/>
      <c r="HKH244" s="109"/>
      <c r="HKI244" s="109"/>
      <c r="HKJ244" s="109"/>
      <c r="HKK244" s="109"/>
      <c r="HKL244" s="109"/>
      <c r="HKM244" s="109"/>
      <c r="HKN244" s="109"/>
      <c r="HKO244" s="109"/>
      <c r="HKP244" s="109"/>
      <c r="HKQ244" s="109"/>
      <c r="HKR244" s="109"/>
      <c r="HKS244" s="109"/>
      <c r="HKT244" s="109"/>
      <c r="HKU244" s="109"/>
      <c r="HKV244" s="109"/>
      <c r="HKW244" s="109"/>
      <c r="HKX244" s="109"/>
      <c r="HKY244" s="109"/>
      <c r="HKZ244" s="109"/>
      <c r="HLA244" s="109"/>
      <c r="HLB244" s="109"/>
      <c r="HLC244" s="109"/>
      <c r="HLD244" s="109"/>
      <c r="HLE244" s="109"/>
      <c r="HLF244" s="109"/>
      <c r="HLG244" s="109"/>
      <c r="HLH244" s="109"/>
      <c r="HLI244" s="109"/>
      <c r="HLJ244" s="109"/>
      <c r="HLK244" s="109"/>
      <c r="HLL244" s="109"/>
      <c r="HLM244" s="109"/>
      <c r="HLN244" s="109"/>
      <c r="HLO244" s="109"/>
      <c r="HLP244" s="109"/>
      <c r="HLQ244" s="109"/>
      <c r="HLR244" s="109"/>
      <c r="HLS244" s="109"/>
      <c r="HLT244" s="109"/>
      <c r="HLU244" s="109"/>
      <c r="HLV244" s="109"/>
      <c r="HLW244" s="109"/>
      <c r="HLX244" s="109"/>
      <c r="HLY244" s="109"/>
      <c r="HLZ244" s="109"/>
      <c r="HMA244" s="109"/>
      <c r="HMB244" s="109"/>
      <c r="HMC244" s="109"/>
      <c r="HMD244" s="109"/>
      <c r="HME244" s="109"/>
      <c r="HMF244" s="109"/>
      <c r="HMG244" s="109"/>
      <c r="HMH244" s="109"/>
      <c r="HMI244" s="109"/>
      <c r="HMJ244" s="109"/>
      <c r="HMK244" s="109"/>
      <c r="HML244" s="109"/>
      <c r="HMM244" s="109"/>
      <c r="HMN244" s="109"/>
      <c r="HMO244" s="109"/>
      <c r="HMP244" s="109"/>
      <c r="HMQ244" s="109"/>
      <c r="HMR244" s="109"/>
      <c r="HMS244" s="109"/>
      <c r="HMT244" s="109"/>
      <c r="HMU244" s="109"/>
      <c r="HMV244" s="109"/>
      <c r="HMW244" s="109"/>
      <c r="HMX244" s="109"/>
      <c r="HMY244" s="109"/>
      <c r="HMZ244" s="109"/>
      <c r="HNA244" s="109"/>
      <c r="HNB244" s="109"/>
      <c r="HNC244" s="109"/>
      <c r="HND244" s="109"/>
      <c r="HNE244" s="109"/>
      <c r="HNF244" s="109"/>
      <c r="HNG244" s="109"/>
      <c r="HNH244" s="109"/>
      <c r="HNI244" s="109"/>
      <c r="HNJ244" s="109"/>
      <c r="HNK244" s="109"/>
      <c r="HNL244" s="109"/>
      <c r="HNM244" s="109"/>
      <c r="HNN244" s="109"/>
      <c r="HNO244" s="109"/>
      <c r="HNP244" s="109"/>
      <c r="HNQ244" s="109"/>
      <c r="HNR244" s="109"/>
      <c r="HNS244" s="109"/>
      <c r="HNT244" s="109"/>
      <c r="HNU244" s="109"/>
      <c r="HNV244" s="109"/>
      <c r="HNW244" s="109"/>
      <c r="HNX244" s="109"/>
      <c r="HNY244" s="109"/>
      <c r="HNZ244" s="109"/>
      <c r="HOA244" s="109"/>
      <c r="HOB244" s="109"/>
      <c r="HOC244" s="109"/>
      <c r="HOD244" s="109"/>
      <c r="HOE244" s="109"/>
      <c r="HOF244" s="109"/>
      <c r="HOG244" s="109"/>
      <c r="HOH244" s="109"/>
      <c r="HOI244" s="109"/>
      <c r="HOJ244" s="109"/>
      <c r="HOK244" s="109"/>
      <c r="HOL244" s="109"/>
      <c r="HOM244" s="109"/>
      <c r="HON244" s="109"/>
      <c r="HOO244" s="109"/>
      <c r="HOP244" s="109"/>
      <c r="HOQ244" s="109"/>
      <c r="HOR244" s="109"/>
      <c r="HOS244" s="109"/>
      <c r="HOT244" s="109"/>
      <c r="HOU244" s="109"/>
      <c r="HOV244" s="109"/>
      <c r="HOW244" s="109"/>
      <c r="HOX244" s="109"/>
      <c r="HOY244" s="109"/>
      <c r="HOZ244" s="109"/>
      <c r="HPA244" s="109"/>
      <c r="HPB244" s="109"/>
      <c r="HPC244" s="109"/>
      <c r="HPD244" s="109"/>
      <c r="HPE244" s="109"/>
      <c r="HPF244" s="109"/>
      <c r="HPG244" s="109"/>
      <c r="HPH244" s="109"/>
      <c r="HPI244" s="109"/>
      <c r="HPJ244" s="109"/>
      <c r="HPK244" s="109"/>
      <c r="HPL244" s="109"/>
      <c r="HPM244" s="109"/>
      <c r="HPN244" s="109"/>
      <c r="HPO244" s="109"/>
      <c r="HPP244" s="109"/>
      <c r="HPQ244" s="109"/>
      <c r="HPR244" s="109"/>
      <c r="HPS244" s="109"/>
      <c r="HPT244" s="109"/>
      <c r="HPU244" s="109"/>
      <c r="HPV244" s="109"/>
      <c r="HPW244" s="109"/>
      <c r="HPX244" s="109"/>
      <c r="HPY244" s="109"/>
      <c r="HPZ244" s="109"/>
      <c r="HQA244" s="109"/>
      <c r="HQB244" s="109"/>
      <c r="HQC244" s="109"/>
      <c r="HQD244" s="109"/>
      <c r="HQE244" s="109"/>
      <c r="HQF244" s="109"/>
      <c r="HQG244" s="109"/>
      <c r="HQH244" s="109"/>
      <c r="HQI244" s="109"/>
      <c r="HQJ244" s="109"/>
      <c r="HQK244" s="109"/>
      <c r="HQL244" s="109"/>
      <c r="HQM244" s="109"/>
      <c r="HQN244" s="109"/>
      <c r="HQO244" s="109"/>
      <c r="HQP244" s="109"/>
      <c r="HQQ244" s="109"/>
      <c r="HQR244" s="109"/>
      <c r="HQS244" s="109"/>
      <c r="HQT244" s="109"/>
      <c r="HQU244" s="109"/>
      <c r="HQV244" s="109"/>
      <c r="HQW244" s="109"/>
      <c r="HQX244" s="109"/>
      <c r="HQY244" s="109"/>
      <c r="HQZ244" s="109"/>
      <c r="HRA244" s="109"/>
      <c r="HRB244" s="109"/>
      <c r="HRC244" s="109"/>
      <c r="HRD244" s="109"/>
      <c r="HRE244" s="109"/>
      <c r="HRF244" s="109"/>
      <c r="HRG244" s="109"/>
      <c r="HRH244" s="109"/>
      <c r="HRI244" s="109"/>
      <c r="HRJ244" s="109"/>
      <c r="HRK244" s="109"/>
      <c r="HRL244" s="109"/>
      <c r="HRM244" s="109"/>
      <c r="HRN244" s="109"/>
      <c r="HRO244" s="109"/>
      <c r="HRP244" s="109"/>
      <c r="HRQ244" s="109"/>
      <c r="HRR244" s="109"/>
      <c r="HRS244" s="109"/>
      <c r="HRT244" s="109"/>
      <c r="HRU244" s="109"/>
      <c r="HRV244" s="109"/>
      <c r="HRW244" s="109"/>
      <c r="HRX244" s="109"/>
      <c r="HRY244" s="109"/>
      <c r="HRZ244" s="109"/>
      <c r="HSA244" s="109"/>
      <c r="HSB244" s="109"/>
      <c r="HSC244" s="109"/>
      <c r="HSD244" s="109"/>
      <c r="HSE244" s="109"/>
      <c r="HSF244" s="109"/>
      <c r="HSG244" s="109"/>
      <c r="HSH244" s="109"/>
      <c r="HSI244" s="109"/>
      <c r="HSJ244" s="109"/>
      <c r="HSK244" s="109"/>
      <c r="HSL244" s="109"/>
      <c r="HSM244" s="109"/>
      <c r="HSN244" s="109"/>
      <c r="HSO244" s="109"/>
      <c r="HSP244" s="109"/>
      <c r="HSQ244" s="109"/>
      <c r="HSR244" s="109"/>
      <c r="HSS244" s="109"/>
      <c r="HST244" s="109"/>
      <c r="HSU244" s="109"/>
      <c r="HSV244" s="109"/>
      <c r="HSW244" s="109"/>
      <c r="HSX244" s="109"/>
      <c r="HSY244" s="109"/>
      <c r="HSZ244" s="109"/>
      <c r="HTA244" s="109"/>
      <c r="HTB244" s="109"/>
      <c r="HTC244" s="109"/>
      <c r="HTD244" s="109"/>
      <c r="HTE244" s="109"/>
      <c r="HTF244" s="109"/>
      <c r="HTG244" s="109"/>
      <c r="HTH244" s="109"/>
      <c r="HTI244" s="109"/>
      <c r="HTJ244" s="109"/>
      <c r="HTK244" s="109"/>
      <c r="HTL244" s="109"/>
      <c r="HTM244" s="109"/>
      <c r="HTN244" s="109"/>
      <c r="HTO244" s="109"/>
      <c r="HTP244" s="109"/>
      <c r="HTQ244" s="109"/>
      <c r="HTR244" s="109"/>
      <c r="HTS244" s="109"/>
      <c r="HTT244" s="109"/>
      <c r="HTU244" s="109"/>
      <c r="HTV244" s="109"/>
      <c r="HTW244" s="109"/>
      <c r="HTX244" s="109"/>
      <c r="HTY244" s="109"/>
      <c r="HTZ244" s="109"/>
      <c r="HUA244" s="109"/>
      <c r="HUB244" s="109"/>
      <c r="HUC244" s="109"/>
      <c r="HUD244" s="109"/>
      <c r="HUE244" s="109"/>
      <c r="HUF244" s="109"/>
      <c r="HUG244" s="109"/>
      <c r="HUH244" s="109"/>
      <c r="HUI244" s="109"/>
      <c r="HUJ244" s="109"/>
      <c r="HUK244" s="109"/>
      <c r="HUL244" s="109"/>
      <c r="HUM244" s="109"/>
      <c r="HUN244" s="109"/>
      <c r="HUO244" s="109"/>
      <c r="HUP244" s="109"/>
      <c r="HUQ244" s="109"/>
      <c r="HUR244" s="109"/>
      <c r="HUS244" s="109"/>
      <c r="HUT244" s="109"/>
      <c r="HUU244" s="109"/>
      <c r="HUV244" s="109"/>
      <c r="HUW244" s="109"/>
      <c r="HUX244" s="109"/>
      <c r="HUY244" s="109"/>
      <c r="HUZ244" s="109"/>
      <c r="HVA244" s="109"/>
      <c r="HVB244" s="109"/>
      <c r="HVC244" s="109"/>
      <c r="HVD244" s="109"/>
      <c r="HVE244" s="109"/>
      <c r="HVF244" s="109"/>
      <c r="HVG244" s="109"/>
      <c r="HVH244" s="109"/>
      <c r="HVI244" s="109"/>
      <c r="HVJ244" s="109"/>
      <c r="HVK244" s="109"/>
      <c r="HVL244" s="109"/>
      <c r="HVM244" s="109"/>
      <c r="HVN244" s="109"/>
      <c r="HVO244" s="109"/>
      <c r="HVP244" s="109"/>
      <c r="HVQ244" s="109"/>
      <c r="HVR244" s="109"/>
      <c r="HVS244" s="109"/>
      <c r="HVT244" s="109"/>
      <c r="HVU244" s="109"/>
      <c r="HVV244" s="109"/>
      <c r="HVW244" s="109"/>
      <c r="HVX244" s="109"/>
      <c r="HVY244" s="109"/>
      <c r="HVZ244" s="109"/>
      <c r="HWA244" s="109"/>
      <c r="HWB244" s="109"/>
      <c r="HWC244" s="109"/>
      <c r="HWD244" s="109"/>
      <c r="HWE244" s="109"/>
      <c r="HWF244" s="109"/>
      <c r="HWG244" s="109"/>
      <c r="HWH244" s="109"/>
      <c r="HWI244" s="109"/>
      <c r="HWJ244" s="109"/>
      <c r="HWK244" s="109"/>
      <c r="HWL244" s="109"/>
      <c r="HWM244" s="109"/>
      <c r="HWN244" s="109"/>
      <c r="HWO244" s="109"/>
      <c r="HWP244" s="109"/>
      <c r="HWQ244" s="109"/>
      <c r="HWR244" s="109"/>
      <c r="HWS244" s="109"/>
      <c r="HWT244" s="109"/>
      <c r="HWU244" s="109"/>
      <c r="HWV244" s="109"/>
      <c r="HWW244" s="109"/>
      <c r="HWX244" s="109"/>
      <c r="HWY244" s="109"/>
      <c r="HWZ244" s="109"/>
      <c r="HXA244" s="109"/>
      <c r="HXB244" s="109"/>
      <c r="HXC244" s="109"/>
      <c r="HXD244" s="109"/>
      <c r="HXE244" s="109"/>
      <c r="HXF244" s="109"/>
      <c r="HXG244" s="109"/>
      <c r="HXH244" s="109"/>
      <c r="HXI244" s="109"/>
      <c r="HXJ244" s="109"/>
      <c r="HXK244" s="109"/>
      <c r="HXL244" s="109"/>
      <c r="HXM244" s="109"/>
      <c r="HXN244" s="109"/>
      <c r="HXO244" s="109"/>
      <c r="HXP244" s="109"/>
      <c r="HXQ244" s="109"/>
      <c r="HXR244" s="109"/>
      <c r="HXS244" s="109"/>
      <c r="HXT244" s="109"/>
      <c r="HXU244" s="109"/>
      <c r="HXV244" s="109"/>
      <c r="HXW244" s="109"/>
      <c r="HXX244" s="109"/>
      <c r="HXY244" s="109"/>
      <c r="HXZ244" s="109"/>
      <c r="HYA244" s="109"/>
      <c r="HYB244" s="109"/>
      <c r="HYC244" s="109"/>
      <c r="HYD244" s="109"/>
      <c r="HYE244" s="109"/>
      <c r="HYF244" s="109"/>
      <c r="HYG244" s="109"/>
      <c r="HYH244" s="109"/>
      <c r="HYI244" s="109"/>
      <c r="HYJ244" s="109"/>
      <c r="HYK244" s="109"/>
      <c r="HYL244" s="109"/>
      <c r="HYM244" s="109"/>
      <c r="HYN244" s="109"/>
      <c r="HYO244" s="109"/>
      <c r="HYP244" s="109"/>
      <c r="HYQ244" s="109"/>
      <c r="HYR244" s="109"/>
      <c r="HYS244" s="109"/>
      <c r="HYT244" s="109"/>
      <c r="HYU244" s="109"/>
      <c r="HYV244" s="109"/>
      <c r="HYW244" s="109"/>
      <c r="HYX244" s="109"/>
      <c r="HYY244" s="109"/>
      <c r="HYZ244" s="109"/>
      <c r="HZA244" s="109"/>
      <c r="HZB244" s="109"/>
      <c r="HZC244" s="109"/>
      <c r="HZD244" s="109"/>
      <c r="HZE244" s="109"/>
      <c r="HZF244" s="109"/>
      <c r="HZG244" s="109"/>
      <c r="HZH244" s="109"/>
      <c r="HZI244" s="109"/>
      <c r="HZJ244" s="109"/>
      <c r="HZK244" s="109"/>
      <c r="HZL244" s="109"/>
      <c r="HZM244" s="109"/>
      <c r="HZN244" s="109"/>
      <c r="HZO244" s="109"/>
      <c r="HZP244" s="109"/>
      <c r="HZQ244" s="109"/>
      <c r="HZR244" s="109"/>
      <c r="HZS244" s="109"/>
      <c r="HZT244" s="109"/>
      <c r="HZU244" s="109"/>
      <c r="HZV244" s="109"/>
      <c r="HZW244" s="109"/>
      <c r="HZX244" s="109"/>
      <c r="HZY244" s="109"/>
      <c r="HZZ244" s="109"/>
      <c r="IAA244" s="109"/>
      <c r="IAB244" s="109"/>
      <c r="IAC244" s="109"/>
      <c r="IAD244" s="109"/>
      <c r="IAE244" s="109"/>
      <c r="IAF244" s="109"/>
      <c r="IAG244" s="109"/>
      <c r="IAH244" s="109"/>
      <c r="IAI244" s="109"/>
      <c r="IAJ244" s="109"/>
      <c r="IAK244" s="109"/>
      <c r="IAL244" s="109"/>
      <c r="IAM244" s="109"/>
      <c r="IAN244" s="109"/>
      <c r="IAO244" s="109"/>
      <c r="IAP244" s="109"/>
      <c r="IAQ244" s="109"/>
      <c r="IAR244" s="109"/>
      <c r="IAS244" s="109"/>
      <c r="IAT244" s="109"/>
      <c r="IAU244" s="109"/>
      <c r="IAV244" s="109"/>
      <c r="IAW244" s="109"/>
      <c r="IAX244" s="109"/>
      <c r="IAY244" s="109"/>
      <c r="IAZ244" s="109"/>
      <c r="IBA244" s="109"/>
      <c r="IBB244" s="109"/>
      <c r="IBC244" s="109"/>
      <c r="IBD244" s="109"/>
      <c r="IBE244" s="109"/>
      <c r="IBF244" s="109"/>
      <c r="IBG244" s="109"/>
      <c r="IBH244" s="109"/>
      <c r="IBI244" s="109"/>
      <c r="IBJ244" s="109"/>
      <c r="IBK244" s="109"/>
      <c r="IBL244" s="109"/>
      <c r="IBM244" s="109"/>
      <c r="IBN244" s="109"/>
      <c r="IBO244" s="109"/>
      <c r="IBP244" s="109"/>
      <c r="IBQ244" s="109"/>
      <c r="IBR244" s="109"/>
      <c r="IBS244" s="109"/>
      <c r="IBT244" s="109"/>
      <c r="IBU244" s="109"/>
      <c r="IBV244" s="109"/>
      <c r="IBW244" s="109"/>
      <c r="IBX244" s="109"/>
      <c r="IBY244" s="109"/>
      <c r="IBZ244" s="109"/>
      <c r="ICA244" s="109"/>
      <c r="ICB244" s="109"/>
      <c r="ICC244" s="109"/>
      <c r="ICD244" s="109"/>
      <c r="ICE244" s="109"/>
      <c r="ICF244" s="109"/>
      <c r="ICG244" s="109"/>
      <c r="ICH244" s="109"/>
      <c r="ICI244" s="109"/>
      <c r="ICJ244" s="109"/>
      <c r="ICK244" s="109"/>
      <c r="ICL244" s="109"/>
      <c r="ICM244" s="109"/>
      <c r="ICN244" s="109"/>
      <c r="ICO244" s="109"/>
      <c r="ICP244" s="109"/>
      <c r="ICQ244" s="109"/>
      <c r="ICR244" s="109"/>
      <c r="ICS244" s="109"/>
      <c r="ICT244" s="109"/>
      <c r="ICU244" s="109"/>
      <c r="ICV244" s="109"/>
      <c r="ICW244" s="109"/>
      <c r="ICX244" s="109"/>
      <c r="ICY244" s="109"/>
      <c r="ICZ244" s="109"/>
      <c r="IDA244" s="109"/>
      <c r="IDB244" s="109"/>
      <c r="IDC244" s="109"/>
      <c r="IDD244" s="109"/>
      <c r="IDE244" s="109"/>
      <c r="IDF244" s="109"/>
      <c r="IDG244" s="109"/>
      <c r="IDH244" s="109"/>
      <c r="IDI244" s="109"/>
      <c r="IDJ244" s="109"/>
      <c r="IDK244" s="109"/>
      <c r="IDL244" s="109"/>
      <c r="IDM244" s="109"/>
      <c r="IDN244" s="109"/>
      <c r="IDO244" s="109"/>
      <c r="IDP244" s="109"/>
      <c r="IDQ244" s="109"/>
      <c r="IDR244" s="109"/>
      <c r="IDS244" s="109"/>
      <c r="IDT244" s="109"/>
      <c r="IDU244" s="109"/>
      <c r="IDV244" s="109"/>
      <c r="IDW244" s="109"/>
      <c r="IDX244" s="109"/>
      <c r="IDY244" s="109"/>
      <c r="IDZ244" s="109"/>
      <c r="IEA244" s="109"/>
      <c r="IEB244" s="109"/>
      <c r="IEC244" s="109"/>
      <c r="IED244" s="109"/>
      <c r="IEE244" s="109"/>
      <c r="IEF244" s="109"/>
      <c r="IEG244" s="109"/>
      <c r="IEH244" s="109"/>
      <c r="IEI244" s="109"/>
      <c r="IEJ244" s="109"/>
      <c r="IEK244" s="109"/>
      <c r="IEL244" s="109"/>
      <c r="IEM244" s="109"/>
      <c r="IEN244" s="109"/>
      <c r="IEO244" s="109"/>
      <c r="IEP244" s="109"/>
      <c r="IEQ244" s="109"/>
      <c r="IER244" s="109"/>
      <c r="IES244" s="109"/>
      <c r="IET244" s="109"/>
      <c r="IEU244" s="109"/>
      <c r="IEV244" s="109"/>
      <c r="IEW244" s="109"/>
      <c r="IEX244" s="109"/>
      <c r="IEY244" s="109"/>
      <c r="IEZ244" s="109"/>
      <c r="IFA244" s="109"/>
      <c r="IFB244" s="109"/>
      <c r="IFC244" s="109"/>
      <c r="IFD244" s="109"/>
      <c r="IFE244" s="109"/>
      <c r="IFF244" s="109"/>
      <c r="IFG244" s="109"/>
      <c r="IFH244" s="109"/>
      <c r="IFI244" s="109"/>
      <c r="IFJ244" s="109"/>
      <c r="IFK244" s="109"/>
      <c r="IFL244" s="109"/>
      <c r="IFM244" s="109"/>
      <c r="IFN244" s="109"/>
      <c r="IFO244" s="109"/>
      <c r="IFP244" s="109"/>
      <c r="IFQ244" s="109"/>
      <c r="IFR244" s="109"/>
      <c r="IFS244" s="109"/>
      <c r="IFT244" s="109"/>
      <c r="IFU244" s="109"/>
      <c r="IFV244" s="109"/>
      <c r="IFW244" s="109"/>
      <c r="IFX244" s="109"/>
      <c r="IFY244" s="109"/>
      <c r="IFZ244" s="109"/>
      <c r="IGA244" s="109"/>
      <c r="IGB244" s="109"/>
      <c r="IGC244" s="109"/>
      <c r="IGD244" s="109"/>
      <c r="IGE244" s="109"/>
      <c r="IGF244" s="109"/>
      <c r="IGG244" s="109"/>
      <c r="IGH244" s="109"/>
      <c r="IGI244" s="109"/>
      <c r="IGJ244" s="109"/>
      <c r="IGK244" s="109"/>
      <c r="IGL244" s="109"/>
      <c r="IGM244" s="109"/>
      <c r="IGN244" s="109"/>
      <c r="IGO244" s="109"/>
      <c r="IGP244" s="109"/>
      <c r="IGQ244" s="109"/>
      <c r="IGR244" s="109"/>
      <c r="IGS244" s="109"/>
      <c r="IGT244" s="109"/>
      <c r="IGU244" s="109"/>
      <c r="IGV244" s="109"/>
      <c r="IGW244" s="109"/>
      <c r="IGX244" s="109"/>
      <c r="IGY244" s="109"/>
      <c r="IGZ244" s="109"/>
      <c r="IHA244" s="109"/>
      <c r="IHB244" s="109"/>
      <c r="IHC244" s="109"/>
      <c r="IHD244" s="109"/>
      <c r="IHE244" s="109"/>
      <c r="IHF244" s="109"/>
      <c r="IHG244" s="109"/>
      <c r="IHH244" s="109"/>
      <c r="IHI244" s="109"/>
      <c r="IHJ244" s="109"/>
      <c r="IHK244" s="109"/>
      <c r="IHL244" s="109"/>
      <c r="IHM244" s="109"/>
      <c r="IHN244" s="109"/>
      <c r="IHO244" s="109"/>
      <c r="IHP244" s="109"/>
      <c r="IHQ244" s="109"/>
      <c r="IHR244" s="109"/>
      <c r="IHS244" s="109"/>
      <c r="IHT244" s="109"/>
      <c r="IHU244" s="109"/>
      <c r="IHV244" s="109"/>
      <c r="IHW244" s="109"/>
      <c r="IHX244" s="109"/>
      <c r="IHY244" s="109"/>
      <c r="IHZ244" s="109"/>
      <c r="IIA244" s="109"/>
      <c r="IIB244" s="109"/>
      <c r="IIC244" s="109"/>
      <c r="IID244" s="109"/>
      <c r="IIE244" s="109"/>
      <c r="IIF244" s="109"/>
      <c r="IIG244" s="109"/>
      <c r="IIH244" s="109"/>
      <c r="III244" s="109"/>
      <c r="IIJ244" s="109"/>
      <c r="IIK244" s="109"/>
      <c r="IIL244" s="109"/>
      <c r="IIM244" s="109"/>
      <c r="IIN244" s="109"/>
      <c r="IIO244" s="109"/>
      <c r="IIP244" s="109"/>
      <c r="IIQ244" s="109"/>
      <c r="IIR244" s="109"/>
      <c r="IIS244" s="109"/>
      <c r="IIT244" s="109"/>
      <c r="IIU244" s="109"/>
      <c r="IIV244" s="109"/>
      <c r="IIW244" s="109"/>
      <c r="IIX244" s="109"/>
      <c r="IIY244" s="109"/>
      <c r="IIZ244" s="109"/>
      <c r="IJA244" s="109"/>
      <c r="IJB244" s="109"/>
      <c r="IJC244" s="109"/>
      <c r="IJD244" s="109"/>
      <c r="IJE244" s="109"/>
      <c r="IJF244" s="109"/>
      <c r="IJG244" s="109"/>
      <c r="IJH244" s="109"/>
      <c r="IJI244" s="109"/>
      <c r="IJJ244" s="109"/>
      <c r="IJK244" s="109"/>
      <c r="IJL244" s="109"/>
      <c r="IJM244" s="109"/>
      <c r="IJN244" s="109"/>
      <c r="IJO244" s="109"/>
      <c r="IJP244" s="109"/>
      <c r="IJQ244" s="109"/>
      <c r="IJR244" s="109"/>
      <c r="IJS244" s="109"/>
      <c r="IJT244" s="109"/>
      <c r="IJU244" s="109"/>
      <c r="IJV244" s="109"/>
      <c r="IJW244" s="109"/>
      <c r="IJX244" s="109"/>
      <c r="IJY244" s="109"/>
      <c r="IJZ244" s="109"/>
      <c r="IKA244" s="109"/>
      <c r="IKB244" s="109"/>
      <c r="IKC244" s="109"/>
      <c r="IKD244" s="109"/>
      <c r="IKE244" s="109"/>
      <c r="IKF244" s="109"/>
      <c r="IKG244" s="109"/>
      <c r="IKH244" s="109"/>
      <c r="IKI244" s="109"/>
      <c r="IKJ244" s="109"/>
      <c r="IKK244" s="109"/>
      <c r="IKL244" s="109"/>
      <c r="IKM244" s="109"/>
      <c r="IKN244" s="109"/>
      <c r="IKO244" s="109"/>
      <c r="IKP244" s="109"/>
      <c r="IKQ244" s="109"/>
      <c r="IKR244" s="109"/>
      <c r="IKS244" s="109"/>
      <c r="IKT244" s="109"/>
      <c r="IKU244" s="109"/>
      <c r="IKV244" s="109"/>
      <c r="IKW244" s="109"/>
      <c r="IKX244" s="109"/>
      <c r="IKY244" s="109"/>
      <c r="IKZ244" s="109"/>
      <c r="ILA244" s="109"/>
      <c r="ILB244" s="109"/>
      <c r="ILC244" s="109"/>
      <c r="ILD244" s="109"/>
      <c r="ILE244" s="109"/>
      <c r="ILF244" s="109"/>
      <c r="ILG244" s="109"/>
      <c r="ILH244" s="109"/>
      <c r="ILI244" s="109"/>
      <c r="ILJ244" s="109"/>
      <c r="ILK244" s="109"/>
      <c r="ILL244" s="109"/>
      <c r="ILM244" s="109"/>
      <c r="ILN244" s="109"/>
      <c r="ILO244" s="109"/>
      <c r="ILP244" s="109"/>
      <c r="ILQ244" s="109"/>
      <c r="ILR244" s="109"/>
      <c r="ILS244" s="109"/>
      <c r="ILT244" s="109"/>
      <c r="ILU244" s="109"/>
      <c r="ILV244" s="109"/>
      <c r="ILW244" s="109"/>
      <c r="ILX244" s="109"/>
      <c r="ILY244" s="109"/>
      <c r="ILZ244" s="109"/>
      <c r="IMA244" s="109"/>
      <c r="IMB244" s="109"/>
      <c r="IMC244" s="109"/>
      <c r="IMD244" s="109"/>
      <c r="IME244" s="109"/>
      <c r="IMF244" s="109"/>
      <c r="IMG244" s="109"/>
      <c r="IMH244" s="109"/>
      <c r="IMI244" s="109"/>
      <c r="IMJ244" s="109"/>
      <c r="IMK244" s="109"/>
      <c r="IML244" s="109"/>
      <c r="IMM244" s="109"/>
      <c r="IMN244" s="109"/>
      <c r="IMO244" s="109"/>
      <c r="IMP244" s="109"/>
      <c r="IMQ244" s="109"/>
      <c r="IMR244" s="109"/>
      <c r="IMS244" s="109"/>
      <c r="IMT244" s="109"/>
      <c r="IMU244" s="109"/>
      <c r="IMV244" s="109"/>
      <c r="IMW244" s="109"/>
      <c r="IMX244" s="109"/>
      <c r="IMY244" s="109"/>
      <c r="IMZ244" s="109"/>
      <c r="INA244" s="109"/>
      <c r="INB244" s="109"/>
      <c r="INC244" s="109"/>
      <c r="IND244" s="109"/>
      <c r="INE244" s="109"/>
      <c r="INF244" s="109"/>
      <c r="ING244" s="109"/>
      <c r="INH244" s="109"/>
      <c r="INI244" s="109"/>
      <c r="INJ244" s="109"/>
      <c r="INK244" s="109"/>
      <c r="INL244" s="109"/>
      <c r="INM244" s="109"/>
      <c r="INN244" s="109"/>
      <c r="INO244" s="109"/>
      <c r="INP244" s="109"/>
      <c r="INQ244" s="109"/>
      <c r="INR244" s="109"/>
      <c r="INS244" s="109"/>
      <c r="INT244" s="109"/>
      <c r="INU244" s="109"/>
      <c r="INV244" s="109"/>
      <c r="INW244" s="109"/>
      <c r="INX244" s="109"/>
      <c r="INY244" s="109"/>
      <c r="INZ244" s="109"/>
      <c r="IOA244" s="109"/>
      <c r="IOB244" s="109"/>
      <c r="IOC244" s="109"/>
      <c r="IOD244" s="109"/>
      <c r="IOE244" s="109"/>
      <c r="IOF244" s="109"/>
      <c r="IOG244" s="109"/>
      <c r="IOH244" s="109"/>
      <c r="IOI244" s="109"/>
      <c r="IOJ244" s="109"/>
      <c r="IOK244" s="109"/>
      <c r="IOL244" s="109"/>
      <c r="IOM244" s="109"/>
      <c r="ION244" s="109"/>
      <c r="IOO244" s="109"/>
      <c r="IOP244" s="109"/>
      <c r="IOQ244" s="109"/>
      <c r="IOR244" s="109"/>
      <c r="IOS244" s="109"/>
      <c r="IOT244" s="109"/>
      <c r="IOU244" s="109"/>
      <c r="IOV244" s="109"/>
      <c r="IOW244" s="109"/>
      <c r="IOX244" s="109"/>
      <c r="IOY244" s="109"/>
      <c r="IOZ244" s="109"/>
      <c r="IPA244" s="109"/>
      <c r="IPB244" s="109"/>
      <c r="IPC244" s="109"/>
      <c r="IPD244" s="109"/>
      <c r="IPE244" s="109"/>
      <c r="IPF244" s="109"/>
      <c r="IPG244" s="109"/>
      <c r="IPH244" s="109"/>
      <c r="IPI244" s="109"/>
      <c r="IPJ244" s="109"/>
      <c r="IPK244" s="109"/>
      <c r="IPL244" s="109"/>
      <c r="IPM244" s="109"/>
      <c r="IPN244" s="109"/>
      <c r="IPO244" s="109"/>
      <c r="IPP244" s="109"/>
      <c r="IPQ244" s="109"/>
      <c r="IPR244" s="109"/>
      <c r="IPS244" s="109"/>
      <c r="IPT244" s="109"/>
      <c r="IPU244" s="109"/>
      <c r="IPV244" s="109"/>
      <c r="IPW244" s="109"/>
      <c r="IPX244" s="109"/>
      <c r="IPY244" s="109"/>
      <c r="IPZ244" s="109"/>
      <c r="IQA244" s="109"/>
      <c r="IQB244" s="109"/>
      <c r="IQC244" s="109"/>
      <c r="IQD244" s="109"/>
      <c r="IQE244" s="109"/>
      <c r="IQF244" s="109"/>
      <c r="IQG244" s="109"/>
      <c r="IQH244" s="109"/>
      <c r="IQI244" s="109"/>
      <c r="IQJ244" s="109"/>
      <c r="IQK244" s="109"/>
      <c r="IQL244" s="109"/>
      <c r="IQM244" s="109"/>
      <c r="IQN244" s="109"/>
      <c r="IQO244" s="109"/>
      <c r="IQP244" s="109"/>
      <c r="IQQ244" s="109"/>
      <c r="IQR244" s="109"/>
      <c r="IQS244" s="109"/>
      <c r="IQT244" s="109"/>
      <c r="IQU244" s="109"/>
      <c r="IQV244" s="109"/>
      <c r="IQW244" s="109"/>
      <c r="IQX244" s="109"/>
      <c r="IQY244" s="109"/>
      <c r="IQZ244" s="109"/>
      <c r="IRA244" s="109"/>
      <c r="IRB244" s="109"/>
      <c r="IRC244" s="109"/>
      <c r="IRD244" s="109"/>
      <c r="IRE244" s="109"/>
      <c r="IRF244" s="109"/>
      <c r="IRG244" s="109"/>
      <c r="IRH244" s="109"/>
      <c r="IRI244" s="109"/>
      <c r="IRJ244" s="109"/>
      <c r="IRK244" s="109"/>
      <c r="IRL244" s="109"/>
      <c r="IRM244" s="109"/>
      <c r="IRN244" s="109"/>
      <c r="IRO244" s="109"/>
      <c r="IRP244" s="109"/>
      <c r="IRQ244" s="109"/>
      <c r="IRR244" s="109"/>
      <c r="IRS244" s="109"/>
      <c r="IRT244" s="109"/>
      <c r="IRU244" s="109"/>
      <c r="IRV244" s="109"/>
      <c r="IRW244" s="109"/>
      <c r="IRX244" s="109"/>
      <c r="IRY244" s="109"/>
      <c r="IRZ244" s="109"/>
      <c r="ISA244" s="109"/>
      <c r="ISB244" s="109"/>
      <c r="ISC244" s="109"/>
      <c r="ISD244" s="109"/>
      <c r="ISE244" s="109"/>
      <c r="ISF244" s="109"/>
      <c r="ISG244" s="109"/>
      <c r="ISH244" s="109"/>
      <c r="ISI244" s="109"/>
      <c r="ISJ244" s="109"/>
      <c r="ISK244" s="109"/>
      <c r="ISL244" s="109"/>
      <c r="ISM244" s="109"/>
      <c r="ISN244" s="109"/>
      <c r="ISO244" s="109"/>
      <c r="ISP244" s="109"/>
      <c r="ISQ244" s="109"/>
      <c r="ISR244" s="109"/>
      <c r="ISS244" s="109"/>
      <c r="IST244" s="109"/>
      <c r="ISU244" s="109"/>
      <c r="ISV244" s="109"/>
      <c r="ISW244" s="109"/>
      <c r="ISX244" s="109"/>
      <c r="ISY244" s="109"/>
      <c r="ISZ244" s="109"/>
      <c r="ITA244" s="109"/>
      <c r="ITB244" s="109"/>
      <c r="ITC244" s="109"/>
      <c r="ITD244" s="109"/>
      <c r="ITE244" s="109"/>
      <c r="ITF244" s="109"/>
      <c r="ITG244" s="109"/>
      <c r="ITH244" s="109"/>
      <c r="ITI244" s="109"/>
      <c r="ITJ244" s="109"/>
      <c r="ITK244" s="109"/>
      <c r="ITL244" s="109"/>
      <c r="ITM244" s="109"/>
      <c r="ITN244" s="109"/>
      <c r="ITO244" s="109"/>
      <c r="ITP244" s="109"/>
      <c r="ITQ244" s="109"/>
      <c r="ITR244" s="109"/>
      <c r="ITS244" s="109"/>
      <c r="ITT244" s="109"/>
      <c r="ITU244" s="109"/>
      <c r="ITV244" s="109"/>
      <c r="ITW244" s="109"/>
      <c r="ITX244" s="109"/>
      <c r="ITY244" s="109"/>
      <c r="ITZ244" s="109"/>
      <c r="IUA244" s="109"/>
      <c r="IUB244" s="109"/>
      <c r="IUC244" s="109"/>
      <c r="IUD244" s="109"/>
      <c r="IUE244" s="109"/>
      <c r="IUF244" s="109"/>
      <c r="IUG244" s="109"/>
      <c r="IUH244" s="109"/>
      <c r="IUI244" s="109"/>
      <c r="IUJ244" s="109"/>
      <c r="IUK244" s="109"/>
      <c r="IUL244" s="109"/>
      <c r="IUM244" s="109"/>
      <c r="IUN244" s="109"/>
      <c r="IUO244" s="109"/>
      <c r="IUP244" s="109"/>
      <c r="IUQ244" s="109"/>
      <c r="IUR244" s="109"/>
      <c r="IUS244" s="109"/>
      <c r="IUT244" s="109"/>
      <c r="IUU244" s="109"/>
      <c r="IUV244" s="109"/>
      <c r="IUW244" s="109"/>
      <c r="IUX244" s="109"/>
      <c r="IUY244" s="109"/>
      <c r="IUZ244" s="109"/>
      <c r="IVA244" s="109"/>
      <c r="IVB244" s="109"/>
      <c r="IVC244" s="109"/>
      <c r="IVD244" s="109"/>
      <c r="IVE244" s="109"/>
      <c r="IVF244" s="109"/>
      <c r="IVG244" s="109"/>
      <c r="IVH244" s="109"/>
      <c r="IVI244" s="109"/>
      <c r="IVJ244" s="109"/>
      <c r="IVK244" s="109"/>
      <c r="IVL244" s="109"/>
      <c r="IVM244" s="109"/>
      <c r="IVN244" s="109"/>
      <c r="IVO244" s="109"/>
      <c r="IVP244" s="109"/>
      <c r="IVQ244" s="109"/>
      <c r="IVR244" s="109"/>
      <c r="IVS244" s="109"/>
      <c r="IVT244" s="109"/>
      <c r="IVU244" s="109"/>
      <c r="IVV244" s="109"/>
      <c r="IVW244" s="109"/>
      <c r="IVX244" s="109"/>
      <c r="IVY244" s="109"/>
      <c r="IVZ244" s="109"/>
      <c r="IWA244" s="109"/>
      <c r="IWB244" s="109"/>
      <c r="IWC244" s="109"/>
      <c r="IWD244" s="109"/>
      <c r="IWE244" s="109"/>
      <c r="IWF244" s="109"/>
      <c r="IWG244" s="109"/>
      <c r="IWH244" s="109"/>
      <c r="IWI244" s="109"/>
      <c r="IWJ244" s="109"/>
      <c r="IWK244" s="109"/>
      <c r="IWL244" s="109"/>
      <c r="IWM244" s="109"/>
      <c r="IWN244" s="109"/>
      <c r="IWO244" s="109"/>
      <c r="IWP244" s="109"/>
      <c r="IWQ244" s="109"/>
      <c r="IWR244" s="109"/>
      <c r="IWS244" s="109"/>
      <c r="IWT244" s="109"/>
      <c r="IWU244" s="109"/>
      <c r="IWV244" s="109"/>
      <c r="IWW244" s="109"/>
      <c r="IWX244" s="109"/>
      <c r="IWY244" s="109"/>
      <c r="IWZ244" s="109"/>
      <c r="IXA244" s="109"/>
      <c r="IXB244" s="109"/>
      <c r="IXC244" s="109"/>
      <c r="IXD244" s="109"/>
      <c r="IXE244" s="109"/>
      <c r="IXF244" s="109"/>
      <c r="IXG244" s="109"/>
      <c r="IXH244" s="109"/>
      <c r="IXI244" s="109"/>
      <c r="IXJ244" s="109"/>
      <c r="IXK244" s="109"/>
      <c r="IXL244" s="109"/>
      <c r="IXM244" s="109"/>
      <c r="IXN244" s="109"/>
      <c r="IXO244" s="109"/>
      <c r="IXP244" s="109"/>
      <c r="IXQ244" s="109"/>
      <c r="IXR244" s="109"/>
      <c r="IXS244" s="109"/>
      <c r="IXT244" s="109"/>
      <c r="IXU244" s="109"/>
      <c r="IXV244" s="109"/>
      <c r="IXW244" s="109"/>
      <c r="IXX244" s="109"/>
      <c r="IXY244" s="109"/>
      <c r="IXZ244" s="109"/>
      <c r="IYA244" s="109"/>
      <c r="IYB244" s="109"/>
      <c r="IYC244" s="109"/>
      <c r="IYD244" s="109"/>
      <c r="IYE244" s="109"/>
      <c r="IYF244" s="109"/>
      <c r="IYG244" s="109"/>
      <c r="IYH244" s="109"/>
      <c r="IYI244" s="109"/>
      <c r="IYJ244" s="109"/>
      <c r="IYK244" s="109"/>
      <c r="IYL244" s="109"/>
      <c r="IYM244" s="109"/>
      <c r="IYN244" s="109"/>
      <c r="IYO244" s="109"/>
      <c r="IYP244" s="109"/>
      <c r="IYQ244" s="109"/>
      <c r="IYR244" s="109"/>
      <c r="IYS244" s="109"/>
      <c r="IYT244" s="109"/>
      <c r="IYU244" s="109"/>
      <c r="IYV244" s="109"/>
      <c r="IYW244" s="109"/>
      <c r="IYX244" s="109"/>
      <c r="IYY244" s="109"/>
      <c r="IYZ244" s="109"/>
      <c r="IZA244" s="109"/>
      <c r="IZB244" s="109"/>
      <c r="IZC244" s="109"/>
      <c r="IZD244" s="109"/>
      <c r="IZE244" s="109"/>
      <c r="IZF244" s="109"/>
      <c r="IZG244" s="109"/>
      <c r="IZH244" s="109"/>
      <c r="IZI244" s="109"/>
      <c r="IZJ244" s="109"/>
      <c r="IZK244" s="109"/>
      <c r="IZL244" s="109"/>
      <c r="IZM244" s="109"/>
      <c r="IZN244" s="109"/>
      <c r="IZO244" s="109"/>
      <c r="IZP244" s="109"/>
      <c r="IZQ244" s="109"/>
      <c r="IZR244" s="109"/>
      <c r="IZS244" s="109"/>
      <c r="IZT244" s="109"/>
      <c r="IZU244" s="109"/>
      <c r="IZV244" s="109"/>
      <c r="IZW244" s="109"/>
      <c r="IZX244" s="109"/>
      <c r="IZY244" s="109"/>
      <c r="IZZ244" s="109"/>
      <c r="JAA244" s="109"/>
      <c r="JAB244" s="109"/>
      <c r="JAC244" s="109"/>
      <c r="JAD244" s="109"/>
      <c r="JAE244" s="109"/>
      <c r="JAF244" s="109"/>
      <c r="JAG244" s="109"/>
      <c r="JAH244" s="109"/>
      <c r="JAI244" s="109"/>
      <c r="JAJ244" s="109"/>
      <c r="JAK244" s="109"/>
      <c r="JAL244" s="109"/>
      <c r="JAM244" s="109"/>
      <c r="JAN244" s="109"/>
      <c r="JAO244" s="109"/>
      <c r="JAP244" s="109"/>
      <c r="JAQ244" s="109"/>
      <c r="JAR244" s="109"/>
      <c r="JAS244" s="109"/>
      <c r="JAT244" s="109"/>
      <c r="JAU244" s="109"/>
      <c r="JAV244" s="109"/>
      <c r="JAW244" s="109"/>
      <c r="JAX244" s="109"/>
      <c r="JAY244" s="109"/>
      <c r="JAZ244" s="109"/>
      <c r="JBA244" s="109"/>
      <c r="JBB244" s="109"/>
      <c r="JBC244" s="109"/>
      <c r="JBD244" s="109"/>
      <c r="JBE244" s="109"/>
      <c r="JBF244" s="109"/>
      <c r="JBG244" s="109"/>
      <c r="JBH244" s="109"/>
      <c r="JBI244" s="109"/>
      <c r="JBJ244" s="109"/>
      <c r="JBK244" s="109"/>
      <c r="JBL244" s="109"/>
      <c r="JBM244" s="109"/>
      <c r="JBN244" s="109"/>
      <c r="JBO244" s="109"/>
      <c r="JBP244" s="109"/>
      <c r="JBQ244" s="109"/>
      <c r="JBR244" s="109"/>
      <c r="JBS244" s="109"/>
      <c r="JBT244" s="109"/>
      <c r="JBU244" s="109"/>
      <c r="JBV244" s="109"/>
      <c r="JBW244" s="109"/>
      <c r="JBX244" s="109"/>
      <c r="JBY244" s="109"/>
      <c r="JBZ244" s="109"/>
      <c r="JCA244" s="109"/>
      <c r="JCB244" s="109"/>
      <c r="JCC244" s="109"/>
      <c r="JCD244" s="109"/>
      <c r="JCE244" s="109"/>
      <c r="JCF244" s="109"/>
      <c r="JCG244" s="109"/>
      <c r="JCH244" s="109"/>
      <c r="JCI244" s="109"/>
      <c r="JCJ244" s="109"/>
      <c r="JCK244" s="109"/>
      <c r="JCL244" s="109"/>
      <c r="JCM244" s="109"/>
      <c r="JCN244" s="109"/>
      <c r="JCO244" s="109"/>
      <c r="JCP244" s="109"/>
      <c r="JCQ244" s="109"/>
      <c r="JCR244" s="109"/>
      <c r="JCS244" s="109"/>
      <c r="JCT244" s="109"/>
      <c r="JCU244" s="109"/>
      <c r="JCV244" s="109"/>
      <c r="JCW244" s="109"/>
      <c r="JCX244" s="109"/>
      <c r="JCY244" s="109"/>
      <c r="JCZ244" s="109"/>
      <c r="JDA244" s="109"/>
      <c r="JDB244" s="109"/>
      <c r="JDC244" s="109"/>
      <c r="JDD244" s="109"/>
      <c r="JDE244" s="109"/>
      <c r="JDF244" s="109"/>
      <c r="JDG244" s="109"/>
      <c r="JDH244" s="109"/>
      <c r="JDI244" s="109"/>
      <c r="JDJ244" s="109"/>
      <c r="JDK244" s="109"/>
      <c r="JDL244" s="109"/>
      <c r="JDM244" s="109"/>
      <c r="JDN244" s="109"/>
      <c r="JDO244" s="109"/>
      <c r="JDP244" s="109"/>
      <c r="JDQ244" s="109"/>
      <c r="JDR244" s="109"/>
      <c r="JDS244" s="109"/>
      <c r="JDT244" s="109"/>
      <c r="JDU244" s="109"/>
      <c r="JDV244" s="109"/>
      <c r="JDW244" s="109"/>
      <c r="JDX244" s="109"/>
      <c r="JDY244" s="109"/>
      <c r="JDZ244" s="109"/>
      <c r="JEA244" s="109"/>
      <c r="JEB244" s="109"/>
      <c r="JEC244" s="109"/>
      <c r="JED244" s="109"/>
      <c r="JEE244" s="109"/>
      <c r="JEF244" s="109"/>
      <c r="JEG244" s="109"/>
      <c r="JEH244" s="109"/>
      <c r="JEI244" s="109"/>
      <c r="JEJ244" s="109"/>
      <c r="JEK244" s="109"/>
      <c r="JEL244" s="109"/>
      <c r="JEM244" s="109"/>
      <c r="JEN244" s="109"/>
      <c r="JEO244" s="109"/>
      <c r="JEP244" s="109"/>
      <c r="JEQ244" s="109"/>
      <c r="JER244" s="109"/>
      <c r="JES244" s="109"/>
      <c r="JET244" s="109"/>
      <c r="JEU244" s="109"/>
      <c r="JEV244" s="109"/>
      <c r="JEW244" s="109"/>
      <c r="JEX244" s="109"/>
      <c r="JEY244" s="109"/>
      <c r="JEZ244" s="109"/>
      <c r="JFA244" s="109"/>
      <c r="JFB244" s="109"/>
      <c r="JFC244" s="109"/>
      <c r="JFD244" s="109"/>
      <c r="JFE244" s="109"/>
      <c r="JFF244" s="109"/>
      <c r="JFG244" s="109"/>
      <c r="JFH244" s="109"/>
      <c r="JFI244" s="109"/>
      <c r="JFJ244" s="109"/>
      <c r="JFK244" s="109"/>
      <c r="JFL244" s="109"/>
      <c r="JFM244" s="109"/>
      <c r="JFN244" s="109"/>
      <c r="JFO244" s="109"/>
      <c r="JFP244" s="109"/>
      <c r="JFQ244" s="109"/>
      <c r="JFR244" s="109"/>
      <c r="JFS244" s="109"/>
      <c r="JFT244" s="109"/>
      <c r="JFU244" s="109"/>
      <c r="JFV244" s="109"/>
      <c r="JFW244" s="109"/>
      <c r="JFX244" s="109"/>
      <c r="JFY244" s="109"/>
      <c r="JFZ244" s="109"/>
      <c r="JGA244" s="109"/>
      <c r="JGB244" s="109"/>
      <c r="JGC244" s="109"/>
      <c r="JGD244" s="109"/>
      <c r="JGE244" s="109"/>
      <c r="JGF244" s="109"/>
      <c r="JGG244" s="109"/>
      <c r="JGH244" s="109"/>
      <c r="JGI244" s="109"/>
      <c r="JGJ244" s="109"/>
      <c r="JGK244" s="109"/>
      <c r="JGL244" s="109"/>
      <c r="JGM244" s="109"/>
      <c r="JGN244" s="109"/>
      <c r="JGO244" s="109"/>
      <c r="JGP244" s="109"/>
      <c r="JGQ244" s="109"/>
      <c r="JGR244" s="109"/>
      <c r="JGS244" s="109"/>
      <c r="JGT244" s="109"/>
      <c r="JGU244" s="109"/>
      <c r="JGV244" s="109"/>
      <c r="JGW244" s="109"/>
      <c r="JGX244" s="109"/>
      <c r="JGY244" s="109"/>
      <c r="JGZ244" s="109"/>
      <c r="JHA244" s="109"/>
      <c r="JHB244" s="109"/>
      <c r="JHC244" s="109"/>
      <c r="JHD244" s="109"/>
      <c r="JHE244" s="109"/>
      <c r="JHF244" s="109"/>
      <c r="JHG244" s="109"/>
      <c r="JHH244" s="109"/>
      <c r="JHI244" s="109"/>
      <c r="JHJ244" s="109"/>
      <c r="JHK244" s="109"/>
      <c r="JHL244" s="109"/>
      <c r="JHM244" s="109"/>
      <c r="JHN244" s="109"/>
      <c r="JHO244" s="109"/>
      <c r="JHP244" s="109"/>
      <c r="JHQ244" s="109"/>
      <c r="JHR244" s="109"/>
      <c r="JHS244" s="109"/>
      <c r="JHT244" s="109"/>
      <c r="JHU244" s="109"/>
      <c r="JHV244" s="109"/>
      <c r="JHW244" s="109"/>
      <c r="JHX244" s="109"/>
      <c r="JHY244" s="109"/>
      <c r="JHZ244" s="109"/>
      <c r="JIA244" s="109"/>
      <c r="JIB244" s="109"/>
      <c r="JIC244" s="109"/>
      <c r="JID244" s="109"/>
      <c r="JIE244" s="109"/>
      <c r="JIF244" s="109"/>
      <c r="JIG244" s="109"/>
      <c r="JIH244" s="109"/>
      <c r="JII244" s="109"/>
      <c r="JIJ244" s="109"/>
      <c r="JIK244" s="109"/>
      <c r="JIL244" s="109"/>
      <c r="JIM244" s="109"/>
      <c r="JIN244" s="109"/>
      <c r="JIO244" s="109"/>
      <c r="JIP244" s="109"/>
      <c r="JIQ244" s="109"/>
      <c r="JIR244" s="109"/>
      <c r="JIS244" s="109"/>
      <c r="JIT244" s="109"/>
      <c r="JIU244" s="109"/>
      <c r="JIV244" s="109"/>
      <c r="JIW244" s="109"/>
      <c r="JIX244" s="109"/>
      <c r="JIY244" s="109"/>
      <c r="JIZ244" s="109"/>
      <c r="JJA244" s="109"/>
      <c r="JJB244" s="109"/>
      <c r="JJC244" s="109"/>
      <c r="JJD244" s="109"/>
      <c r="JJE244" s="109"/>
      <c r="JJF244" s="109"/>
      <c r="JJG244" s="109"/>
      <c r="JJH244" s="109"/>
      <c r="JJI244" s="109"/>
      <c r="JJJ244" s="109"/>
      <c r="JJK244" s="109"/>
      <c r="JJL244" s="109"/>
      <c r="JJM244" s="109"/>
      <c r="JJN244" s="109"/>
      <c r="JJO244" s="109"/>
      <c r="JJP244" s="109"/>
      <c r="JJQ244" s="109"/>
      <c r="JJR244" s="109"/>
      <c r="JJS244" s="109"/>
      <c r="JJT244" s="109"/>
      <c r="JJU244" s="109"/>
      <c r="JJV244" s="109"/>
      <c r="JJW244" s="109"/>
      <c r="JJX244" s="109"/>
      <c r="JJY244" s="109"/>
      <c r="JJZ244" s="109"/>
      <c r="JKA244" s="109"/>
      <c r="JKB244" s="109"/>
      <c r="JKC244" s="109"/>
      <c r="JKD244" s="109"/>
      <c r="JKE244" s="109"/>
      <c r="JKF244" s="109"/>
      <c r="JKG244" s="109"/>
      <c r="JKH244" s="109"/>
      <c r="JKI244" s="109"/>
      <c r="JKJ244" s="109"/>
      <c r="JKK244" s="109"/>
      <c r="JKL244" s="109"/>
      <c r="JKM244" s="109"/>
      <c r="JKN244" s="109"/>
      <c r="JKO244" s="109"/>
      <c r="JKP244" s="109"/>
      <c r="JKQ244" s="109"/>
      <c r="JKR244" s="109"/>
      <c r="JKS244" s="109"/>
      <c r="JKT244" s="109"/>
      <c r="JKU244" s="109"/>
      <c r="JKV244" s="109"/>
      <c r="JKW244" s="109"/>
      <c r="JKX244" s="109"/>
      <c r="JKY244" s="109"/>
      <c r="JKZ244" s="109"/>
      <c r="JLA244" s="109"/>
      <c r="JLB244" s="109"/>
      <c r="JLC244" s="109"/>
      <c r="JLD244" s="109"/>
      <c r="JLE244" s="109"/>
      <c r="JLF244" s="109"/>
      <c r="JLG244" s="109"/>
      <c r="JLH244" s="109"/>
      <c r="JLI244" s="109"/>
      <c r="JLJ244" s="109"/>
      <c r="JLK244" s="109"/>
      <c r="JLL244" s="109"/>
      <c r="JLM244" s="109"/>
      <c r="JLN244" s="109"/>
      <c r="JLO244" s="109"/>
      <c r="JLP244" s="109"/>
      <c r="JLQ244" s="109"/>
      <c r="JLR244" s="109"/>
      <c r="JLS244" s="109"/>
      <c r="JLT244" s="109"/>
      <c r="JLU244" s="109"/>
      <c r="JLV244" s="109"/>
      <c r="JLW244" s="109"/>
      <c r="JLX244" s="109"/>
      <c r="JLY244" s="109"/>
      <c r="JLZ244" s="109"/>
      <c r="JMA244" s="109"/>
      <c r="JMB244" s="109"/>
      <c r="JMC244" s="109"/>
      <c r="JMD244" s="109"/>
      <c r="JME244" s="109"/>
      <c r="JMF244" s="109"/>
      <c r="JMG244" s="109"/>
      <c r="JMH244" s="109"/>
      <c r="JMI244" s="109"/>
      <c r="JMJ244" s="109"/>
      <c r="JMK244" s="109"/>
      <c r="JML244" s="109"/>
      <c r="JMM244" s="109"/>
      <c r="JMN244" s="109"/>
      <c r="JMO244" s="109"/>
      <c r="JMP244" s="109"/>
      <c r="JMQ244" s="109"/>
      <c r="JMR244" s="109"/>
      <c r="JMS244" s="109"/>
      <c r="JMT244" s="109"/>
      <c r="JMU244" s="109"/>
      <c r="JMV244" s="109"/>
      <c r="JMW244" s="109"/>
      <c r="JMX244" s="109"/>
      <c r="JMY244" s="109"/>
      <c r="JMZ244" s="109"/>
      <c r="JNA244" s="109"/>
      <c r="JNB244" s="109"/>
      <c r="JNC244" s="109"/>
      <c r="JND244" s="109"/>
      <c r="JNE244" s="109"/>
      <c r="JNF244" s="109"/>
      <c r="JNG244" s="109"/>
      <c r="JNH244" s="109"/>
      <c r="JNI244" s="109"/>
      <c r="JNJ244" s="109"/>
      <c r="JNK244" s="109"/>
      <c r="JNL244" s="109"/>
      <c r="JNM244" s="109"/>
      <c r="JNN244" s="109"/>
      <c r="JNO244" s="109"/>
      <c r="JNP244" s="109"/>
      <c r="JNQ244" s="109"/>
      <c r="JNR244" s="109"/>
      <c r="JNS244" s="109"/>
      <c r="JNT244" s="109"/>
      <c r="JNU244" s="109"/>
      <c r="JNV244" s="109"/>
      <c r="JNW244" s="109"/>
      <c r="JNX244" s="109"/>
      <c r="JNY244" s="109"/>
      <c r="JNZ244" s="109"/>
      <c r="JOA244" s="109"/>
      <c r="JOB244" s="109"/>
      <c r="JOC244" s="109"/>
      <c r="JOD244" s="109"/>
      <c r="JOE244" s="109"/>
      <c r="JOF244" s="109"/>
      <c r="JOG244" s="109"/>
      <c r="JOH244" s="109"/>
      <c r="JOI244" s="109"/>
      <c r="JOJ244" s="109"/>
      <c r="JOK244" s="109"/>
      <c r="JOL244" s="109"/>
      <c r="JOM244" s="109"/>
      <c r="JON244" s="109"/>
      <c r="JOO244" s="109"/>
      <c r="JOP244" s="109"/>
      <c r="JOQ244" s="109"/>
      <c r="JOR244" s="109"/>
      <c r="JOS244" s="109"/>
      <c r="JOT244" s="109"/>
      <c r="JOU244" s="109"/>
      <c r="JOV244" s="109"/>
      <c r="JOW244" s="109"/>
      <c r="JOX244" s="109"/>
      <c r="JOY244" s="109"/>
      <c r="JOZ244" s="109"/>
      <c r="JPA244" s="109"/>
      <c r="JPB244" s="109"/>
      <c r="JPC244" s="109"/>
      <c r="JPD244" s="109"/>
      <c r="JPE244" s="109"/>
      <c r="JPF244" s="109"/>
      <c r="JPG244" s="109"/>
      <c r="JPH244" s="109"/>
      <c r="JPI244" s="109"/>
      <c r="JPJ244" s="109"/>
      <c r="JPK244" s="109"/>
      <c r="JPL244" s="109"/>
      <c r="JPM244" s="109"/>
      <c r="JPN244" s="109"/>
      <c r="JPO244" s="109"/>
      <c r="JPP244" s="109"/>
      <c r="JPQ244" s="109"/>
      <c r="JPR244" s="109"/>
      <c r="JPS244" s="109"/>
      <c r="JPT244" s="109"/>
      <c r="JPU244" s="109"/>
      <c r="JPV244" s="109"/>
      <c r="JPW244" s="109"/>
      <c r="JPX244" s="109"/>
      <c r="JPY244" s="109"/>
      <c r="JPZ244" s="109"/>
      <c r="JQA244" s="109"/>
      <c r="JQB244" s="109"/>
      <c r="JQC244" s="109"/>
      <c r="JQD244" s="109"/>
      <c r="JQE244" s="109"/>
      <c r="JQF244" s="109"/>
      <c r="JQG244" s="109"/>
      <c r="JQH244" s="109"/>
      <c r="JQI244" s="109"/>
      <c r="JQJ244" s="109"/>
      <c r="JQK244" s="109"/>
      <c r="JQL244" s="109"/>
      <c r="JQM244" s="109"/>
      <c r="JQN244" s="109"/>
      <c r="JQO244" s="109"/>
      <c r="JQP244" s="109"/>
      <c r="JQQ244" s="109"/>
      <c r="JQR244" s="109"/>
      <c r="JQS244" s="109"/>
      <c r="JQT244" s="109"/>
      <c r="JQU244" s="109"/>
      <c r="JQV244" s="109"/>
      <c r="JQW244" s="109"/>
      <c r="JQX244" s="109"/>
      <c r="JQY244" s="109"/>
      <c r="JQZ244" s="109"/>
      <c r="JRA244" s="109"/>
      <c r="JRB244" s="109"/>
      <c r="JRC244" s="109"/>
      <c r="JRD244" s="109"/>
      <c r="JRE244" s="109"/>
      <c r="JRF244" s="109"/>
      <c r="JRG244" s="109"/>
      <c r="JRH244" s="109"/>
      <c r="JRI244" s="109"/>
      <c r="JRJ244" s="109"/>
      <c r="JRK244" s="109"/>
      <c r="JRL244" s="109"/>
      <c r="JRM244" s="109"/>
      <c r="JRN244" s="109"/>
      <c r="JRO244" s="109"/>
      <c r="JRP244" s="109"/>
      <c r="JRQ244" s="109"/>
      <c r="JRR244" s="109"/>
      <c r="JRS244" s="109"/>
      <c r="JRT244" s="109"/>
      <c r="JRU244" s="109"/>
      <c r="JRV244" s="109"/>
      <c r="JRW244" s="109"/>
      <c r="JRX244" s="109"/>
      <c r="JRY244" s="109"/>
      <c r="JRZ244" s="109"/>
      <c r="JSA244" s="109"/>
      <c r="JSB244" s="109"/>
      <c r="JSC244" s="109"/>
      <c r="JSD244" s="109"/>
      <c r="JSE244" s="109"/>
      <c r="JSF244" s="109"/>
      <c r="JSG244" s="109"/>
      <c r="JSH244" s="109"/>
      <c r="JSI244" s="109"/>
      <c r="JSJ244" s="109"/>
      <c r="JSK244" s="109"/>
      <c r="JSL244" s="109"/>
      <c r="JSM244" s="109"/>
      <c r="JSN244" s="109"/>
      <c r="JSO244" s="109"/>
      <c r="JSP244" s="109"/>
      <c r="JSQ244" s="109"/>
      <c r="JSR244" s="109"/>
      <c r="JSS244" s="109"/>
      <c r="JST244" s="109"/>
      <c r="JSU244" s="109"/>
      <c r="JSV244" s="109"/>
      <c r="JSW244" s="109"/>
      <c r="JSX244" s="109"/>
      <c r="JSY244" s="109"/>
      <c r="JSZ244" s="109"/>
      <c r="JTA244" s="109"/>
      <c r="JTB244" s="109"/>
      <c r="JTC244" s="109"/>
      <c r="JTD244" s="109"/>
      <c r="JTE244" s="109"/>
      <c r="JTF244" s="109"/>
      <c r="JTG244" s="109"/>
      <c r="JTH244" s="109"/>
      <c r="JTI244" s="109"/>
      <c r="JTJ244" s="109"/>
      <c r="JTK244" s="109"/>
      <c r="JTL244" s="109"/>
      <c r="JTM244" s="109"/>
      <c r="JTN244" s="109"/>
      <c r="JTO244" s="109"/>
      <c r="JTP244" s="109"/>
      <c r="JTQ244" s="109"/>
      <c r="JTR244" s="109"/>
      <c r="JTS244" s="109"/>
      <c r="JTT244" s="109"/>
      <c r="JTU244" s="109"/>
      <c r="JTV244" s="109"/>
      <c r="JTW244" s="109"/>
      <c r="JTX244" s="109"/>
      <c r="JTY244" s="109"/>
      <c r="JTZ244" s="109"/>
      <c r="JUA244" s="109"/>
      <c r="JUB244" s="109"/>
      <c r="JUC244" s="109"/>
      <c r="JUD244" s="109"/>
      <c r="JUE244" s="109"/>
      <c r="JUF244" s="109"/>
      <c r="JUG244" s="109"/>
      <c r="JUH244" s="109"/>
      <c r="JUI244" s="109"/>
      <c r="JUJ244" s="109"/>
      <c r="JUK244" s="109"/>
      <c r="JUL244" s="109"/>
      <c r="JUM244" s="109"/>
      <c r="JUN244" s="109"/>
      <c r="JUO244" s="109"/>
      <c r="JUP244" s="109"/>
      <c r="JUQ244" s="109"/>
      <c r="JUR244" s="109"/>
      <c r="JUS244" s="109"/>
      <c r="JUT244" s="109"/>
      <c r="JUU244" s="109"/>
      <c r="JUV244" s="109"/>
      <c r="JUW244" s="109"/>
      <c r="JUX244" s="109"/>
      <c r="JUY244" s="109"/>
      <c r="JUZ244" s="109"/>
      <c r="JVA244" s="109"/>
      <c r="JVB244" s="109"/>
      <c r="JVC244" s="109"/>
      <c r="JVD244" s="109"/>
      <c r="JVE244" s="109"/>
      <c r="JVF244" s="109"/>
      <c r="JVG244" s="109"/>
      <c r="JVH244" s="109"/>
      <c r="JVI244" s="109"/>
      <c r="JVJ244" s="109"/>
      <c r="JVK244" s="109"/>
      <c r="JVL244" s="109"/>
      <c r="JVM244" s="109"/>
      <c r="JVN244" s="109"/>
      <c r="JVO244" s="109"/>
      <c r="JVP244" s="109"/>
      <c r="JVQ244" s="109"/>
      <c r="JVR244" s="109"/>
      <c r="JVS244" s="109"/>
      <c r="JVT244" s="109"/>
      <c r="JVU244" s="109"/>
      <c r="JVV244" s="109"/>
      <c r="JVW244" s="109"/>
      <c r="JVX244" s="109"/>
      <c r="JVY244" s="109"/>
      <c r="JVZ244" s="109"/>
      <c r="JWA244" s="109"/>
      <c r="JWB244" s="109"/>
      <c r="JWC244" s="109"/>
      <c r="JWD244" s="109"/>
      <c r="JWE244" s="109"/>
      <c r="JWF244" s="109"/>
      <c r="JWG244" s="109"/>
      <c r="JWH244" s="109"/>
      <c r="JWI244" s="109"/>
      <c r="JWJ244" s="109"/>
      <c r="JWK244" s="109"/>
      <c r="JWL244" s="109"/>
      <c r="JWM244" s="109"/>
      <c r="JWN244" s="109"/>
      <c r="JWO244" s="109"/>
      <c r="JWP244" s="109"/>
      <c r="JWQ244" s="109"/>
      <c r="JWR244" s="109"/>
      <c r="JWS244" s="109"/>
      <c r="JWT244" s="109"/>
      <c r="JWU244" s="109"/>
      <c r="JWV244" s="109"/>
      <c r="JWW244" s="109"/>
      <c r="JWX244" s="109"/>
      <c r="JWY244" s="109"/>
      <c r="JWZ244" s="109"/>
      <c r="JXA244" s="109"/>
      <c r="JXB244" s="109"/>
      <c r="JXC244" s="109"/>
      <c r="JXD244" s="109"/>
      <c r="JXE244" s="109"/>
      <c r="JXF244" s="109"/>
      <c r="JXG244" s="109"/>
      <c r="JXH244" s="109"/>
      <c r="JXI244" s="109"/>
      <c r="JXJ244" s="109"/>
      <c r="JXK244" s="109"/>
      <c r="JXL244" s="109"/>
      <c r="JXM244" s="109"/>
      <c r="JXN244" s="109"/>
      <c r="JXO244" s="109"/>
      <c r="JXP244" s="109"/>
      <c r="JXQ244" s="109"/>
      <c r="JXR244" s="109"/>
      <c r="JXS244" s="109"/>
      <c r="JXT244" s="109"/>
      <c r="JXU244" s="109"/>
      <c r="JXV244" s="109"/>
      <c r="JXW244" s="109"/>
      <c r="JXX244" s="109"/>
      <c r="JXY244" s="109"/>
      <c r="JXZ244" s="109"/>
      <c r="JYA244" s="109"/>
      <c r="JYB244" s="109"/>
      <c r="JYC244" s="109"/>
      <c r="JYD244" s="109"/>
      <c r="JYE244" s="109"/>
      <c r="JYF244" s="109"/>
      <c r="JYG244" s="109"/>
      <c r="JYH244" s="109"/>
      <c r="JYI244" s="109"/>
      <c r="JYJ244" s="109"/>
      <c r="JYK244" s="109"/>
      <c r="JYL244" s="109"/>
      <c r="JYM244" s="109"/>
      <c r="JYN244" s="109"/>
      <c r="JYO244" s="109"/>
      <c r="JYP244" s="109"/>
      <c r="JYQ244" s="109"/>
      <c r="JYR244" s="109"/>
      <c r="JYS244" s="109"/>
      <c r="JYT244" s="109"/>
      <c r="JYU244" s="109"/>
      <c r="JYV244" s="109"/>
      <c r="JYW244" s="109"/>
      <c r="JYX244" s="109"/>
      <c r="JYY244" s="109"/>
      <c r="JYZ244" s="109"/>
      <c r="JZA244" s="109"/>
      <c r="JZB244" s="109"/>
      <c r="JZC244" s="109"/>
      <c r="JZD244" s="109"/>
      <c r="JZE244" s="109"/>
      <c r="JZF244" s="109"/>
      <c r="JZG244" s="109"/>
      <c r="JZH244" s="109"/>
      <c r="JZI244" s="109"/>
      <c r="JZJ244" s="109"/>
      <c r="JZK244" s="109"/>
      <c r="JZL244" s="109"/>
      <c r="JZM244" s="109"/>
      <c r="JZN244" s="109"/>
      <c r="JZO244" s="109"/>
      <c r="JZP244" s="109"/>
      <c r="JZQ244" s="109"/>
      <c r="JZR244" s="109"/>
      <c r="JZS244" s="109"/>
      <c r="JZT244" s="109"/>
      <c r="JZU244" s="109"/>
      <c r="JZV244" s="109"/>
      <c r="JZW244" s="109"/>
      <c r="JZX244" s="109"/>
      <c r="JZY244" s="109"/>
      <c r="JZZ244" s="109"/>
      <c r="KAA244" s="109"/>
      <c r="KAB244" s="109"/>
      <c r="KAC244" s="109"/>
      <c r="KAD244" s="109"/>
      <c r="KAE244" s="109"/>
      <c r="KAF244" s="109"/>
      <c r="KAG244" s="109"/>
      <c r="KAH244" s="109"/>
      <c r="KAI244" s="109"/>
      <c r="KAJ244" s="109"/>
      <c r="KAK244" s="109"/>
      <c r="KAL244" s="109"/>
      <c r="KAM244" s="109"/>
      <c r="KAN244" s="109"/>
      <c r="KAO244" s="109"/>
      <c r="KAP244" s="109"/>
      <c r="KAQ244" s="109"/>
      <c r="KAR244" s="109"/>
      <c r="KAS244" s="109"/>
      <c r="KAT244" s="109"/>
      <c r="KAU244" s="109"/>
      <c r="KAV244" s="109"/>
      <c r="KAW244" s="109"/>
      <c r="KAX244" s="109"/>
      <c r="KAY244" s="109"/>
      <c r="KAZ244" s="109"/>
      <c r="KBA244" s="109"/>
      <c r="KBB244" s="109"/>
      <c r="KBC244" s="109"/>
      <c r="KBD244" s="109"/>
      <c r="KBE244" s="109"/>
      <c r="KBF244" s="109"/>
      <c r="KBG244" s="109"/>
      <c r="KBH244" s="109"/>
      <c r="KBI244" s="109"/>
      <c r="KBJ244" s="109"/>
      <c r="KBK244" s="109"/>
      <c r="KBL244" s="109"/>
      <c r="KBM244" s="109"/>
      <c r="KBN244" s="109"/>
      <c r="KBO244" s="109"/>
      <c r="KBP244" s="109"/>
      <c r="KBQ244" s="109"/>
      <c r="KBR244" s="109"/>
      <c r="KBS244" s="109"/>
      <c r="KBT244" s="109"/>
      <c r="KBU244" s="109"/>
      <c r="KBV244" s="109"/>
      <c r="KBW244" s="109"/>
      <c r="KBX244" s="109"/>
      <c r="KBY244" s="109"/>
      <c r="KBZ244" s="109"/>
      <c r="KCA244" s="109"/>
      <c r="KCB244" s="109"/>
      <c r="KCC244" s="109"/>
      <c r="KCD244" s="109"/>
      <c r="KCE244" s="109"/>
      <c r="KCF244" s="109"/>
      <c r="KCG244" s="109"/>
      <c r="KCH244" s="109"/>
      <c r="KCI244" s="109"/>
      <c r="KCJ244" s="109"/>
      <c r="KCK244" s="109"/>
      <c r="KCL244" s="109"/>
      <c r="KCM244" s="109"/>
      <c r="KCN244" s="109"/>
      <c r="KCO244" s="109"/>
      <c r="KCP244" s="109"/>
      <c r="KCQ244" s="109"/>
      <c r="KCR244" s="109"/>
      <c r="KCS244" s="109"/>
      <c r="KCT244" s="109"/>
      <c r="KCU244" s="109"/>
      <c r="KCV244" s="109"/>
      <c r="KCW244" s="109"/>
      <c r="KCX244" s="109"/>
      <c r="KCY244" s="109"/>
      <c r="KCZ244" s="109"/>
      <c r="KDA244" s="109"/>
      <c r="KDB244" s="109"/>
      <c r="KDC244" s="109"/>
      <c r="KDD244" s="109"/>
      <c r="KDE244" s="109"/>
      <c r="KDF244" s="109"/>
      <c r="KDG244" s="109"/>
      <c r="KDH244" s="109"/>
      <c r="KDI244" s="109"/>
      <c r="KDJ244" s="109"/>
      <c r="KDK244" s="109"/>
      <c r="KDL244" s="109"/>
      <c r="KDM244" s="109"/>
      <c r="KDN244" s="109"/>
      <c r="KDO244" s="109"/>
      <c r="KDP244" s="109"/>
      <c r="KDQ244" s="109"/>
      <c r="KDR244" s="109"/>
      <c r="KDS244" s="109"/>
      <c r="KDT244" s="109"/>
      <c r="KDU244" s="109"/>
      <c r="KDV244" s="109"/>
      <c r="KDW244" s="109"/>
      <c r="KDX244" s="109"/>
      <c r="KDY244" s="109"/>
      <c r="KDZ244" s="109"/>
      <c r="KEA244" s="109"/>
      <c r="KEB244" s="109"/>
      <c r="KEC244" s="109"/>
      <c r="KED244" s="109"/>
      <c r="KEE244" s="109"/>
      <c r="KEF244" s="109"/>
      <c r="KEG244" s="109"/>
      <c r="KEH244" s="109"/>
      <c r="KEI244" s="109"/>
      <c r="KEJ244" s="109"/>
      <c r="KEK244" s="109"/>
      <c r="KEL244" s="109"/>
      <c r="KEM244" s="109"/>
      <c r="KEN244" s="109"/>
      <c r="KEO244" s="109"/>
      <c r="KEP244" s="109"/>
      <c r="KEQ244" s="109"/>
      <c r="KER244" s="109"/>
      <c r="KES244" s="109"/>
      <c r="KET244" s="109"/>
      <c r="KEU244" s="109"/>
      <c r="KEV244" s="109"/>
      <c r="KEW244" s="109"/>
      <c r="KEX244" s="109"/>
      <c r="KEY244" s="109"/>
      <c r="KEZ244" s="109"/>
      <c r="KFA244" s="109"/>
      <c r="KFB244" s="109"/>
      <c r="KFC244" s="109"/>
      <c r="KFD244" s="109"/>
      <c r="KFE244" s="109"/>
      <c r="KFF244" s="109"/>
      <c r="KFG244" s="109"/>
      <c r="KFH244" s="109"/>
      <c r="KFI244" s="109"/>
      <c r="KFJ244" s="109"/>
      <c r="KFK244" s="109"/>
      <c r="KFL244" s="109"/>
      <c r="KFM244" s="109"/>
      <c r="KFN244" s="109"/>
      <c r="KFO244" s="109"/>
      <c r="KFP244" s="109"/>
      <c r="KFQ244" s="109"/>
      <c r="KFR244" s="109"/>
      <c r="KFS244" s="109"/>
      <c r="KFT244" s="109"/>
      <c r="KFU244" s="109"/>
      <c r="KFV244" s="109"/>
      <c r="KFW244" s="109"/>
      <c r="KFX244" s="109"/>
      <c r="KFY244" s="109"/>
      <c r="KFZ244" s="109"/>
      <c r="KGA244" s="109"/>
      <c r="KGB244" s="109"/>
      <c r="KGC244" s="109"/>
      <c r="KGD244" s="109"/>
      <c r="KGE244" s="109"/>
      <c r="KGF244" s="109"/>
      <c r="KGG244" s="109"/>
      <c r="KGH244" s="109"/>
      <c r="KGI244" s="109"/>
      <c r="KGJ244" s="109"/>
      <c r="KGK244" s="109"/>
      <c r="KGL244" s="109"/>
      <c r="KGM244" s="109"/>
      <c r="KGN244" s="109"/>
      <c r="KGO244" s="109"/>
      <c r="KGP244" s="109"/>
      <c r="KGQ244" s="109"/>
      <c r="KGR244" s="109"/>
      <c r="KGS244" s="109"/>
      <c r="KGT244" s="109"/>
      <c r="KGU244" s="109"/>
      <c r="KGV244" s="109"/>
      <c r="KGW244" s="109"/>
      <c r="KGX244" s="109"/>
      <c r="KGY244" s="109"/>
      <c r="KGZ244" s="109"/>
      <c r="KHA244" s="109"/>
      <c r="KHB244" s="109"/>
      <c r="KHC244" s="109"/>
      <c r="KHD244" s="109"/>
      <c r="KHE244" s="109"/>
      <c r="KHF244" s="109"/>
      <c r="KHG244" s="109"/>
      <c r="KHH244" s="109"/>
      <c r="KHI244" s="109"/>
      <c r="KHJ244" s="109"/>
      <c r="KHK244" s="109"/>
      <c r="KHL244" s="109"/>
      <c r="KHM244" s="109"/>
      <c r="KHN244" s="109"/>
      <c r="KHO244" s="109"/>
      <c r="KHP244" s="109"/>
      <c r="KHQ244" s="109"/>
      <c r="KHR244" s="109"/>
      <c r="KHS244" s="109"/>
      <c r="KHT244" s="109"/>
      <c r="KHU244" s="109"/>
      <c r="KHV244" s="109"/>
      <c r="KHW244" s="109"/>
      <c r="KHX244" s="109"/>
      <c r="KHY244" s="109"/>
      <c r="KHZ244" s="109"/>
      <c r="KIA244" s="109"/>
      <c r="KIB244" s="109"/>
      <c r="KIC244" s="109"/>
      <c r="KID244" s="109"/>
      <c r="KIE244" s="109"/>
      <c r="KIF244" s="109"/>
      <c r="KIG244" s="109"/>
      <c r="KIH244" s="109"/>
      <c r="KII244" s="109"/>
      <c r="KIJ244" s="109"/>
      <c r="KIK244" s="109"/>
      <c r="KIL244" s="109"/>
      <c r="KIM244" s="109"/>
      <c r="KIN244" s="109"/>
      <c r="KIO244" s="109"/>
      <c r="KIP244" s="109"/>
      <c r="KIQ244" s="109"/>
      <c r="KIR244" s="109"/>
      <c r="KIS244" s="109"/>
      <c r="KIT244" s="109"/>
      <c r="KIU244" s="109"/>
      <c r="KIV244" s="109"/>
      <c r="KIW244" s="109"/>
      <c r="KIX244" s="109"/>
      <c r="KIY244" s="109"/>
      <c r="KIZ244" s="109"/>
      <c r="KJA244" s="109"/>
      <c r="KJB244" s="109"/>
      <c r="KJC244" s="109"/>
      <c r="KJD244" s="109"/>
      <c r="KJE244" s="109"/>
      <c r="KJF244" s="109"/>
      <c r="KJG244" s="109"/>
      <c r="KJH244" s="109"/>
      <c r="KJI244" s="109"/>
      <c r="KJJ244" s="109"/>
      <c r="KJK244" s="109"/>
      <c r="KJL244" s="109"/>
      <c r="KJM244" s="109"/>
      <c r="KJN244" s="109"/>
      <c r="KJO244" s="109"/>
      <c r="KJP244" s="109"/>
      <c r="KJQ244" s="109"/>
      <c r="KJR244" s="109"/>
      <c r="KJS244" s="109"/>
      <c r="KJT244" s="109"/>
      <c r="KJU244" s="109"/>
      <c r="KJV244" s="109"/>
      <c r="KJW244" s="109"/>
      <c r="KJX244" s="109"/>
      <c r="KJY244" s="109"/>
      <c r="KJZ244" s="109"/>
      <c r="KKA244" s="109"/>
      <c r="KKB244" s="109"/>
      <c r="KKC244" s="109"/>
      <c r="KKD244" s="109"/>
      <c r="KKE244" s="109"/>
      <c r="KKF244" s="109"/>
      <c r="KKG244" s="109"/>
      <c r="KKH244" s="109"/>
      <c r="KKI244" s="109"/>
      <c r="KKJ244" s="109"/>
      <c r="KKK244" s="109"/>
      <c r="KKL244" s="109"/>
      <c r="KKM244" s="109"/>
      <c r="KKN244" s="109"/>
      <c r="KKO244" s="109"/>
      <c r="KKP244" s="109"/>
      <c r="KKQ244" s="109"/>
      <c r="KKR244" s="109"/>
      <c r="KKS244" s="109"/>
      <c r="KKT244" s="109"/>
      <c r="KKU244" s="109"/>
      <c r="KKV244" s="109"/>
      <c r="KKW244" s="109"/>
      <c r="KKX244" s="109"/>
      <c r="KKY244" s="109"/>
      <c r="KKZ244" s="109"/>
      <c r="KLA244" s="109"/>
      <c r="KLB244" s="109"/>
      <c r="KLC244" s="109"/>
      <c r="KLD244" s="109"/>
      <c r="KLE244" s="109"/>
      <c r="KLF244" s="109"/>
      <c r="KLG244" s="109"/>
      <c r="KLH244" s="109"/>
      <c r="KLI244" s="109"/>
      <c r="KLJ244" s="109"/>
      <c r="KLK244" s="109"/>
      <c r="KLL244" s="109"/>
      <c r="KLM244" s="109"/>
      <c r="KLN244" s="109"/>
      <c r="KLO244" s="109"/>
      <c r="KLP244" s="109"/>
      <c r="KLQ244" s="109"/>
      <c r="KLR244" s="109"/>
      <c r="KLS244" s="109"/>
      <c r="KLT244" s="109"/>
      <c r="KLU244" s="109"/>
      <c r="KLV244" s="109"/>
      <c r="KLW244" s="109"/>
      <c r="KLX244" s="109"/>
      <c r="KLY244" s="109"/>
      <c r="KLZ244" s="109"/>
      <c r="KMA244" s="109"/>
      <c r="KMB244" s="109"/>
      <c r="KMC244" s="109"/>
      <c r="KMD244" s="109"/>
      <c r="KME244" s="109"/>
      <c r="KMF244" s="109"/>
      <c r="KMG244" s="109"/>
      <c r="KMH244" s="109"/>
      <c r="KMI244" s="109"/>
      <c r="KMJ244" s="109"/>
      <c r="KMK244" s="109"/>
      <c r="KML244" s="109"/>
      <c r="KMM244" s="109"/>
      <c r="KMN244" s="109"/>
      <c r="KMO244" s="109"/>
      <c r="KMP244" s="109"/>
      <c r="KMQ244" s="109"/>
      <c r="KMR244" s="109"/>
      <c r="KMS244" s="109"/>
      <c r="KMT244" s="109"/>
      <c r="KMU244" s="109"/>
      <c r="KMV244" s="109"/>
      <c r="KMW244" s="109"/>
      <c r="KMX244" s="109"/>
      <c r="KMY244" s="109"/>
      <c r="KMZ244" s="109"/>
      <c r="KNA244" s="109"/>
      <c r="KNB244" s="109"/>
      <c r="KNC244" s="109"/>
      <c r="KND244" s="109"/>
      <c r="KNE244" s="109"/>
      <c r="KNF244" s="109"/>
      <c r="KNG244" s="109"/>
      <c r="KNH244" s="109"/>
      <c r="KNI244" s="109"/>
      <c r="KNJ244" s="109"/>
      <c r="KNK244" s="109"/>
      <c r="KNL244" s="109"/>
      <c r="KNM244" s="109"/>
      <c r="KNN244" s="109"/>
      <c r="KNO244" s="109"/>
      <c r="KNP244" s="109"/>
      <c r="KNQ244" s="109"/>
      <c r="KNR244" s="109"/>
      <c r="KNS244" s="109"/>
      <c r="KNT244" s="109"/>
      <c r="KNU244" s="109"/>
      <c r="KNV244" s="109"/>
      <c r="KNW244" s="109"/>
      <c r="KNX244" s="109"/>
      <c r="KNY244" s="109"/>
      <c r="KNZ244" s="109"/>
      <c r="KOA244" s="109"/>
      <c r="KOB244" s="109"/>
      <c r="KOC244" s="109"/>
      <c r="KOD244" s="109"/>
      <c r="KOE244" s="109"/>
      <c r="KOF244" s="109"/>
      <c r="KOG244" s="109"/>
      <c r="KOH244" s="109"/>
      <c r="KOI244" s="109"/>
      <c r="KOJ244" s="109"/>
      <c r="KOK244" s="109"/>
      <c r="KOL244" s="109"/>
      <c r="KOM244" s="109"/>
      <c r="KON244" s="109"/>
      <c r="KOO244" s="109"/>
      <c r="KOP244" s="109"/>
      <c r="KOQ244" s="109"/>
      <c r="KOR244" s="109"/>
      <c r="KOS244" s="109"/>
      <c r="KOT244" s="109"/>
      <c r="KOU244" s="109"/>
      <c r="KOV244" s="109"/>
      <c r="KOW244" s="109"/>
      <c r="KOX244" s="109"/>
      <c r="KOY244" s="109"/>
      <c r="KOZ244" s="109"/>
      <c r="KPA244" s="109"/>
      <c r="KPB244" s="109"/>
      <c r="KPC244" s="109"/>
      <c r="KPD244" s="109"/>
      <c r="KPE244" s="109"/>
      <c r="KPF244" s="109"/>
      <c r="KPG244" s="109"/>
      <c r="KPH244" s="109"/>
      <c r="KPI244" s="109"/>
      <c r="KPJ244" s="109"/>
      <c r="KPK244" s="109"/>
      <c r="KPL244" s="109"/>
      <c r="KPM244" s="109"/>
      <c r="KPN244" s="109"/>
      <c r="KPO244" s="109"/>
      <c r="KPP244" s="109"/>
      <c r="KPQ244" s="109"/>
      <c r="KPR244" s="109"/>
      <c r="KPS244" s="109"/>
      <c r="KPT244" s="109"/>
      <c r="KPU244" s="109"/>
      <c r="KPV244" s="109"/>
      <c r="KPW244" s="109"/>
      <c r="KPX244" s="109"/>
      <c r="KPY244" s="109"/>
      <c r="KPZ244" s="109"/>
      <c r="KQA244" s="109"/>
      <c r="KQB244" s="109"/>
      <c r="KQC244" s="109"/>
      <c r="KQD244" s="109"/>
      <c r="KQE244" s="109"/>
      <c r="KQF244" s="109"/>
      <c r="KQG244" s="109"/>
      <c r="KQH244" s="109"/>
      <c r="KQI244" s="109"/>
      <c r="KQJ244" s="109"/>
      <c r="KQK244" s="109"/>
      <c r="KQL244" s="109"/>
      <c r="KQM244" s="109"/>
      <c r="KQN244" s="109"/>
      <c r="KQO244" s="109"/>
      <c r="KQP244" s="109"/>
      <c r="KQQ244" s="109"/>
      <c r="KQR244" s="109"/>
      <c r="KQS244" s="109"/>
      <c r="KQT244" s="109"/>
      <c r="KQU244" s="109"/>
      <c r="KQV244" s="109"/>
      <c r="KQW244" s="109"/>
      <c r="KQX244" s="109"/>
      <c r="KQY244" s="109"/>
      <c r="KQZ244" s="109"/>
      <c r="KRA244" s="109"/>
      <c r="KRB244" s="109"/>
      <c r="KRC244" s="109"/>
      <c r="KRD244" s="109"/>
      <c r="KRE244" s="109"/>
      <c r="KRF244" s="109"/>
      <c r="KRG244" s="109"/>
      <c r="KRH244" s="109"/>
      <c r="KRI244" s="109"/>
      <c r="KRJ244" s="109"/>
      <c r="KRK244" s="109"/>
      <c r="KRL244" s="109"/>
      <c r="KRM244" s="109"/>
      <c r="KRN244" s="109"/>
      <c r="KRO244" s="109"/>
      <c r="KRP244" s="109"/>
      <c r="KRQ244" s="109"/>
      <c r="KRR244" s="109"/>
      <c r="KRS244" s="109"/>
      <c r="KRT244" s="109"/>
      <c r="KRU244" s="109"/>
      <c r="KRV244" s="109"/>
      <c r="KRW244" s="109"/>
      <c r="KRX244" s="109"/>
      <c r="KRY244" s="109"/>
      <c r="KRZ244" s="109"/>
      <c r="KSA244" s="109"/>
      <c r="KSB244" s="109"/>
      <c r="KSC244" s="109"/>
      <c r="KSD244" s="109"/>
      <c r="KSE244" s="109"/>
      <c r="KSF244" s="109"/>
      <c r="KSG244" s="109"/>
      <c r="KSH244" s="109"/>
      <c r="KSI244" s="109"/>
      <c r="KSJ244" s="109"/>
      <c r="KSK244" s="109"/>
      <c r="KSL244" s="109"/>
      <c r="KSM244" s="109"/>
      <c r="KSN244" s="109"/>
      <c r="KSO244" s="109"/>
      <c r="KSP244" s="109"/>
      <c r="KSQ244" s="109"/>
      <c r="KSR244" s="109"/>
      <c r="KSS244" s="109"/>
      <c r="KST244" s="109"/>
      <c r="KSU244" s="109"/>
      <c r="KSV244" s="109"/>
      <c r="KSW244" s="109"/>
      <c r="KSX244" s="109"/>
      <c r="KSY244" s="109"/>
      <c r="KSZ244" s="109"/>
      <c r="KTA244" s="109"/>
      <c r="KTB244" s="109"/>
      <c r="KTC244" s="109"/>
      <c r="KTD244" s="109"/>
      <c r="KTE244" s="109"/>
      <c r="KTF244" s="109"/>
      <c r="KTG244" s="109"/>
      <c r="KTH244" s="109"/>
      <c r="KTI244" s="109"/>
      <c r="KTJ244" s="109"/>
      <c r="KTK244" s="109"/>
      <c r="KTL244" s="109"/>
      <c r="KTM244" s="109"/>
      <c r="KTN244" s="109"/>
      <c r="KTO244" s="109"/>
      <c r="KTP244" s="109"/>
      <c r="KTQ244" s="109"/>
      <c r="KTR244" s="109"/>
      <c r="KTS244" s="109"/>
      <c r="KTT244" s="109"/>
      <c r="KTU244" s="109"/>
      <c r="KTV244" s="109"/>
      <c r="KTW244" s="109"/>
      <c r="KTX244" s="109"/>
      <c r="KTY244" s="109"/>
      <c r="KTZ244" s="109"/>
      <c r="KUA244" s="109"/>
      <c r="KUB244" s="109"/>
      <c r="KUC244" s="109"/>
      <c r="KUD244" s="109"/>
      <c r="KUE244" s="109"/>
      <c r="KUF244" s="109"/>
      <c r="KUG244" s="109"/>
      <c r="KUH244" s="109"/>
      <c r="KUI244" s="109"/>
      <c r="KUJ244" s="109"/>
      <c r="KUK244" s="109"/>
      <c r="KUL244" s="109"/>
      <c r="KUM244" s="109"/>
      <c r="KUN244" s="109"/>
      <c r="KUO244" s="109"/>
      <c r="KUP244" s="109"/>
      <c r="KUQ244" s="109"/>
      <c r="KUR244" s="109"/>
      <c r="KUS244" s="109"/>
      <c r="KUT244" s="109"/>
      <c r="KUU244" s="109"/>
      <c r="KUV244" s="109"/>
      <c r="KUW244" s="109"/>
      <c r="KUX244" s="109"/>
      <c r="KUY244" s="109"/>
      <c r="KUZ244" s="109"/>
      <c r="KVA244" s="109"/>
      <c r="KVB244" s="109"/>
      <c r="KVC244" s="109"/>
      <c r="KVD244" s="109"/>
      <c r="KVE244" s="109"/>
      <c r="KVF244" s="109"/>
      <c r="KVG244" s="109"/>
      <c r="KVH244" s="109"/>
      <c r="KVI244" s="109"/>
      <c r="KVJ244" s="109"/>
      <c r="KVK244" s="109"/>
      <c r="KVL244" s="109"/>
      <c r="KVM244" s="109"/>
      <c r="KVN244" s="109"/>
      <c r="KVO244" s="109"/>
      <c r="KVP244" s="109"/>
      <c r="KVQ244" s="109"/>
      <c r="KVR244" s="109"/>
      <c r="KVS244" s="109"/>
      <c r="KVT244" s="109"/>
      <c r="KVU244" s="109"/>
      <c r="KVV244" s="109"/>
      <c r="KVW244" s="109"/>
      <c r="KVX244" s="109"/>
      <c r="KVY244" s="109"/>
      <c r="KVZ244" s="109"/>
      <c r="KWA244" s="109"/>
      <c r="KWB244" s="109"/>
      <c r="KWC244" s="109"/>
      <c r="KWD244" s="109"/>
      <c r="KWE244" s="109"/>
      <c r="KWF244" s="109"/>
      <c r="KWG244" s="109"/>
      <c r="KWH244" s="109"/>
      <c r="KWI244" s="109"/>
      <c r="KWJ244" s="109"/>
      <c r="KWK244" s="109"/>
      <c r="KWL244" s="109"/>
      <c r="KWM244" s="109"/>
      <c r="KWN244" s="109"/>
      <c r="KWO244" s="109"/>
      <c r="KWP244" s="109"/>
      <c r="KWQ244" s="109"/>
      <c r="KWR244" s="109"/>
      <c r="KWS244" s="109"/>
      <c r="KWT244" s="109"/>
      <c r="KWU244" s="109"/>
      <c r="KWV244" s="109"/>
      <c r="KWW244" s="109"/>
      <c r="KWX244" s="109"/>
      <c r="KWY244" s="109"/>
      <c r="KWZ244" s="109"/>
      <c r="KXA244" s="109"/>
      <c r="KXB244" s="109"/>
      <c r="KXC244" s="109"/>
      <c r="KXD244" s="109"/>
      <c r="KXE244" s="109"/>
      <c r="KXF244" s="109"/>
      <c r="KXG244" s="109"/>
      <c r="KXH244" s="109"/>
      <c r="KXI244" s="109"/>
      <c r="KXJ244" s="109"/>
      <c r="KXK244" s="109"/>
      <c r="KXL244" s="109"/>
      <c r="KXM244" s="109"/>
      <c r="KXN244" s="109"/>
      <c r="KXO244" s="109"/>
      <c r="KXP244" s="109"/>
      <c r="KXQ244" s="109"/>
      <c r="KXR244" s="109"/>
      <c r="KXS244" s="109"/>
      <c r="KXT244" s="109"/>
      <c r="KXU244" s="109"/>
      <c r="KXV244" s="109"/>
      <c r="KXW244" s="109"/>
      <c r="KXX244" s="109"/>
      <c r="KXY244" s="109"/>
      <c r="KXZ244" s="109"/>
      <c r="KYA244" s="109"/>
      <c r="KYB244" s="109"/>
      <c r="KYC244" s="109"/>
      <c r="KYD244" s="109"/>
      <c r="KYE244" s="109"/>
      <c r="KYF244" s="109"/>
      <c r="KYG244" s="109"/>
      <c r="KYH244" s="109"/>
      <c r="KYI244" s="109"/>
      <c r="KYJ244" s="109"/>
      <c r="KYK244" s="109"/>
      <c r="KYL244" s="109"/>
      <c r="KYM244" s="109"/>
      <c r="KYN244" s="109"/>
      <c r="KYO244" s="109"/>
      <c r="KYP244" s="109"/>
      <c r="KYQ244" s="109"/>
      <c r="KYR244" s="109"/>
      <c r="KYS244" s="109"/>
      <c r="KYT244" s="109"/>
      <c r="KYU244" s="109"/>
      <c r="KYV244" s="109"/>
      <c r="KYW244" s="109"/>
      <c r="KYX244" s="109"/>
      <c r="KYY244" s="109"/>
      <c r="KYZ244" s="109"/>
      <c r="KZA244" s="109"/>
      <c r="KZB244" s="109"/>
      <c r="KZC244" s="109"/>
      <c r="KZD244" s="109"/>
      <c r="KZE244" s="109"/>
      <c r="KZF244" s="109"/>
      <c r="KZG244" s="109"/>
      <c r="KZH244" s="109"/>
      <c r="KZI244" s="109"/>
      <c r="KZJ244" s="109"/>
      <c r="KZK244" s="109"/>
      <c r="KZL244" s="109"/>
      <c r="KZM244" s="109"/>
      <c r="KZN244" s="109"/>
      <c r="KZO244" s="109"/>
      <c r="KZP244" s="109"/>
      <c r="KZQ244" s="109"/>
      <c r="KZR244" s="109"/>
      <c r="KZS244" s="109"/>
      <c r="KZT244" s="109"/>
      <c r="KZU244" s="109"/>
      <c r="KZV244" s="109"/>
      <c r="KZW244" s="109"/>
      <c r="KZX244" s="109"/>
      <c r="KZY244" s="109"/>
      <c r="KZZ244" s="109"/>
      <c r="LAA244" s="109"/>
      <c r="LAB244" s="109"/>
      <c r="LAC244" s="109"/>
      <c r="LAD244" s="109"/>
      <c r="LAE244" s="109"/>
      <c r="LAF244" s="109"/>
      <c r="LAG244" s="109"/>
      <c r="LAH244" s="109"/>
      <c r="LAI244" s="109"/>
      <c r="LAJ244" s="109"/>
      <c r="LAK244" s="109"/>
      <c r="LAL244" s="109"/>
      <c r="LAM244" s="109"/>
      <c r="LAN244" s="109"/>
      <c r="LAO244" s="109"/>
      <c r="LAP244" s="109"/>
      <c r="LAQ244" s="109"/>
      <c r="LAR244" s="109"/>
      <c r="LAS244" s="109"/>
      <c r="LAT244" s="109"/>
      <c r="LAU244" s="109"/>
      <c r="LAV244" s="109"/>
      <c r="LAW244" s="109"/>
      <c r="LAX244" s="109"/>
      <c r="LAY244" s="109"/>
      <c r="LAZ244" s="109"/>
      <c r="LBA244" s="109"/>
      <c r="LBB244" s="109"/>
      <c r="LBC244" s="109"/>
      <c r="LBD244" s="109"/>
      <c r="LBE244" s="109"/>
      <c r="LBF244" s="109"/>
      <c r="LBG244" s="109"/>
      <c r="LBH244" s="109"/>
      <c r="LBI244" s="109"/>
      <c r="LBJ244" s="109"/>
      <c r="LBK244" s="109"/>
      <c r="LBL244" s="109"/>
      <c r="LBM244" s="109"/>
      <c r="LBN244" s="109"/>
      <c r="LBO244" s="109"/>
      <c r="LBP244" s="109"/>
      <c r="LBQ244" s="109"/>
      <c r="LBR244" s="109"/>
      <c r="LBS244" s="109"/>
      <c r="LBT244" s="109"/>
      <c r="LBU244" s="109"/>
      <c r="LBV244" s="109"/>
      <c r="LBW244" s="109"/>
      <c r="LBX244" s="109"/>
      <c r="LBY244" s="109"/>
      <c r="LBZ244" s="109"/>
      <c r="LCA244" s="109"/>
      <c r="LCB244" s="109"/>
      <c r="LCC244" s="109"/>
      <c r="LCD244" s="109"/>
      <c r="LCE244" s="109"/>
      <c r="LCF244" s="109"/>
      <c r="LCG244" s="109"/>
      <c r="LCH244" s="109"/>
      <c r="LCI244" s="109"/>
      <c r="LCJ244" s="109"/>
      <c r="LCK244" s="109"/>
      <c r="LCL244" s="109"/>
      <c r="LCM244" s="109"/>
      <c r="LCN244" s="109"/>
      <c r="LCO244" s="109"/>
      <c r="LCP244" s="109"/>
      <c r="LCQ244" s="109"/>
      <c r="LCR244" s="109"/>
      <c r="LCS244" s="109"/>
      <c r="LCT244" s="109"/>
      <c r="LCU244" s="109"/>
      <c r="LCV244" s="109"/>
      <c r="LCW244" s="109"/>
      <c r="LCX244" s="109"/>
      <c r="LCY244" s="109"/>
      <c r="LCZ244" s="109"/>
      <c r="LDA244" s="109"/>
      <c r="LDB244" s="109"/>
      <c r="LDC244" s="109"/>
      <c r="LDD244" s="109"/>
      <c r="LDE244" s="109"/>
      <c r="LDF244" s="109"/>
      <c r="LDG244" s="109"/>
      <c r="LDH244" s="109"/>
      <c r="LDI244" s="109"/>
      <c r="LDJ244" s="109"/>
      <c r="LDK244" s="109"/>
      <c r="LDL244" s="109"/>
      <c r="LDM244" s="109"/>
      <c r="LDN244" s="109"/>
      <c r="LDO244" s="109"/>
      <c r="LDP244" s="109"/>
      <c r="LDQ244" s="109"/>
      <c r="LDR244" s="109"/>
      <c r="LDS244" s="109"/>
      <c r="LDT244" s="109"/>
      <c r="LDU244" s="109"/>
      <c r="LDV244" s="109"/>
      <c r="LDW244" s="109"/>
      <c r="LDX244" s="109"/>
      <c r="LDY244" s="109"/>
      <c r="LDZ244" s="109"/>
      <c r="LEA244" s="109"/>
      <c r="LEB244" s="109"/>
      <c r="LEC244" s="109"/>
      <c r="LED244" s="109"/>
      <c r="LEE244" s="109"/>
      <c r="LEF244" s="109"/>
      <c r="LEG244" s="109"/>
      <c r="LEH244" s="109"/>
      <c r="LEI244" s="109"/>
      <c r="LEJ244" s="109"/>
      <c r="LEK244" s="109"/>
      <c r="LEL244" s="109"/>
      <c r="LEM244" s="109"/>
      <c r="LEN244" s="109"/>
      <c r="LEO244" s="109"/>
      <c r="LEP244" s="109"/>
      <c r="LEQ244" s="109"/>
      <c r="LER244" s="109"/>
      <c r="LES244" s="109"/>
      <c r="LET244" s="109"/>
      <c r="LEU244" s="109"/>
      <c r="LEV244" s="109"/>
      <c r="LEW244" s="109"/>
      <c r="LEX244" s="109"/>
      <c r="LEY244" s="109"/>
      <c r="LEZ244" s="109"/>
      <c r="LFA244" s="109"/>
      <c r="LFB244" s="109"/>
      <c r="LFC244" s="109"/>
      <c r="LFD244" s="109"/>
      <c r="LFE244" s="109"/>
      <c r="LFF244" s="109"/>
      <c r="LFG244" s="109"/>
      <c r="LFH244" s="109"/>
      <c r="LFI244" s="109"/>
      <c r="LFJ244" s="109"/>
      <c r="LFK244" s="109"/>
      <c r="LFL244" s="109"/>
      <c r="LFM244" s="109"/>
      <c r="LFN244" s="109"/>
      <c r="LFO244" s="109"/>
      <c r="LFP244" s="109"/>
      <c r="LFQ244" s="109"/>
      <c r="LFR244" s="109"/>
      <c r="LFS244" s="109"/>
      <c r="LFT244" s="109"/>
      <c r="LFU244" s="109"/>
      <c r="LFV244" s="109"/>
      <c r="LFW244" s="109"/>
      <c r="LFX244" s="109"/>
      <c r="LFY244" s="109"/>
      <c r="LFZ244" s="109"/>
      <c r="LGA244" s="109"/>
      <c r="LGB244" s="109"/>
      <c r="LGC244" s="109"/>
      <c r="LGD244" s="109"/>
      <c r="LGE244" s="109"/>
      <c r="LGF244" s="109"/>
      <c r="LGG244" s="109"/>
      <c r="LGH244" s="109"/>
      <c r="LGI244" s="109"/>
      <c r="LGJ244" s="109"/>
      <c r="LGK244" s="109"/>
      <c r="LGL244" s="109"/>
      <c r="LGM244" s="109"/>
      <c r="LGN244" s="109"/>
      <c r="LGO244" s="109"/>
      <c r="LGP244" s="109"/>
      <c r="LGQ244" s="109"/>
      <c r="LGR244" s="109"/>
      <c r="LGS244" s="109"/>
      <c r="LGT244" s="109"/>
      <c r="LGU244" s="109"/>
      <c r="LGV244" s="109"/>
      <c r="LGW244" s="109"/>
      <c r="LGX244" s="109"/>
      <c r="LGY244" s="109"/>
      <c r="LGZ244" s="109"/>
      <c r="LHA244" s="109"/>
      <c r="LHB244" s="109"/>
      <c r="LHC244" s="109"/>
      <c r="LHD244" s="109"/>
      <c r="LHE244" s="109"/>
      <c r="LHF244" s="109"/>
      <c r="LHG244" s="109"/>
      <c r="LHH244" s="109"/>
      <c r="LHI244" s="109"/>
      <c r="LHJ244" s="109"/>
      <c r="LHK244" s="109"/>
      <c r="LHL244" s="109"/>
      <c r="LHM244" s="109"/>
      <c r="LHN244" s="109"/>
      <c r="LHO244" s="109"/>
      <c r="LHP244" s="109"/>
      <c r="LHQ244" s="109"/>
      <c r="LHR244" s="109"/>
      <c r="LHS244" s="109"/>
      <c r="LHT244" s="109"/>
      <c r="LHU244" s="109"/>
      <c r="LHV244" s="109"/>
      <c r="LHW244" s="109"/>
      <c r="LHX244" s="109"/>
      <c r="LHY244" s="109"/>
      <c r="LHZ244" s="109"/>
      <c r="LIA244" s="109"/>
      <c r="LIB244" s="109"/>
      <c r="LIC244" s="109"/>
      <c r="LID244" s="109"/>
      <c r="LIE244" s="109"/>
      <c r="LIF244" s="109"/>
      <c r="LIG244" s="109"/>
      <c r="LIH244" s="109"/>
      <c r="LII244" s="109"/>
      <c r="LIJ244" s="109"/>
      <c r="LIK244" s="109"/>
      <c r="LIL244" s="109"/>
      <c r="LIM244" s="109"/>
      <c r="LIN244" s="109"/>
      <c r="LIO244" s="109"/>
      <c r="LIP244" s="109"/>
      <c r="LIQ244" s="109"/>
      <c r="LIR244" s="109"/>
      <c r="LIS244" s="109"/>
      <c r="LIT244" s="109"/>
      <c r="LIU244" s="109"/>
      <c r="LIV244" s="109"/>
      <c r="LIW244" s="109"/>
      <c r="LIX244" s="109"/>
      <c r="LIY244" s="109"/>
      <c r="LIZ244" s="109"/>
      <c r="LJA244" s="109"/>
      <c r="LJB244" s="109"/>
      <c r="LJC244" s="109"/>
      <c r="LJD244" s="109"/>
      <c r="LJE244" s="109"/>
      <c r="LJF244" s="109"/>
      <c r="LJG244" s="109"/>
      <c r="LJH244" s="109"/>
      <c r="LJI244" s="109"/>
      <c r="LJJ244" s="109"/>
      <c r="LJK244" s="109"/>
      <c r="LJL244" s="109"/>
      <c r="LJM244" s="109"/>
      <c r="LJN244" s="109"/>
      <c r="LJO244" s="109"/>
      <c r="LJP244" s="109"/>
      <c r="LJQ244" s="109"/>
      <c r="LJR244" s="109"/>
      <c r="LJS244" s="109"/>
      <c r="LJT244" s="109"/>
      <c r="LJU244" s="109"/>
      <c r="LJV244" s="109"/>
      <c r="LJW244" s="109"/>
      <c r="LJX244" s="109"/>
      <c r="LJY244" s="109"/>
      <c r="LJZ244" s="109"/>
      <c r="LKA244" s="109"/>
      <c r="LKB244" s="109"/>
      <c r="LKC244" s="109"/>
      <c r="LKD244" s="109"/>
      <c r="LKE244" s="109"/>
      <c r="LKF244" s="109"/>
      <c r="LKG244" s="109"/>
      <c r="LKH244" s="109"/>
      <c r="LKI244" s="109"/>
      <c r="LKJ244" s="109"/>
      <c r="LKK244" s="109"/>
      <c r="LKL244" s="109"/>
      <c r="LKM244" s="109"/>
      <c r="LKN244" s="109"/>
      <c r="LKO244" s="109"/>
      <c r="LKP244" s="109"/>
      <c r="LKQ244" s="109"/>
      <c r="LKR244" s="109"/>
      <c r="LKS244" s="109"/>
      <c r="LKT244" s="109"/>
      <c r="LKU244" s="109"/>
      <c r="LKV244" s="109"/>
      <c r="LKW244" s="109"/>
      <c r="LKX244" s="109"/>
      <c r="LKY244" s="109"/>
      <c r="LKZ244" s="109"/>
      <c r="LLA244" s="109"/>
      <c r="LLB244" s="109"/>
      <c r="LLC244" s="109"/>
      <c r="LLD244" s="109"/>
      <c r="LLE244" s="109"/>
      <c r="LLF244" s="109"/>
      <c r="LLG244" s="109"/>
      <c r="LLH244" s="109"/>
      <c r="LLI244" s="109"/>
      <c r="LLJ244" s="109"/>
      <c r="LLK244" s="109"/>
      <c r="LLL244" s="109"/>
      <c r="LLM244" s="109"/>
      <c r="LLN244" s="109"/>
      <c r="LLO244" s="109"/>
      <c r="LLP244" s="109"/>
      <c r="LLQ244" s="109"/>
      <c r="LLR244" s="109"/>
      <c r="LLS244" s="109"/>
      <c r="LLT244" s="109"/>
      <c r="LLU244" s="109"/>
      <c r="LLV244" s="109"/>
      <c r="LLW244" s="109"/>
      <c r="LLX244" s="109"/>
      <c r="LLY244" s="109"/>
      <c r="LLZ244" s="109"/>
      <c r="LMA244" s="109"/>
      <c r="LMB244" s="109"/>
      <c r="LMC244" s="109"/>
      <c r="LMD244" s="109"/>
      <c r="LME244" s="109"/>
      <c r="LMF244" s="109"/>
      <c r="LMG244" s="109"/>
      <c r="LMH244" s="109"/>
      <c r="LMI244" s="109"/>
      <c r="LMJ244" s="109"/>
      <c r="LMK244" s="109"/>
      <c r="LML244" s="109"/>
      <c r="LMM244" s="109"/>
      <c r="LMN244" s="109"/>
      <c r="LMO244" s="109"/>
      <c r="LMP244" s="109"/>
      <c r="LMQ244" s="109"/>
      <c r="LMR244" s="109"/>
      <c r="LMS244" s="109"/>
      <c r="LMT244" s="109"/>
      <c r="LMU244" s="109"/>
      <c r="LMV244" s="109"/>
      <c r="LMW244" s="109"/>
      <c r="LMX244" s="109"/>
      <c r="LMY244" s="109"/>
      <c r="LMZ244" s="109"/>
      <c r="LNA244" s="109"/>
      <c r="LNB244" s="109"/>
      <c r="LNC244" s="109"/>
      <c r="LND244" s="109"/>
      <c r="LNE244" s="109"/>
      <c r="LNF244" s="109"/>
      <c r="LNG244" s="109"/>
      <c r="LNH244" s="109"/>
      <c r="LNI244" s="109"/>
      <c r="LNJ244" s="109"/>
      <c r="LNK244" s="109"/>
      <c r="LNL244" s="109"/>
      <c r="LNM244" s="109"/>
      <c r="LNN244" s="109"/>
      <c r="LNO244" s="109"/>
      <c r="LNP244" s="109"/>
      <c r="LNQ244" s="109"/>
      <c r="LNR244" s="109"/>
      <c r="LNS244" s="109"/>
      <c r="LNT244" s="109"/>
      <c r="LNU244" s="109"/>
      <c r="LNV244" s="109"/>
      <c r="LNW244" s="109"/>
      <c r="LNX244" s="109"/>
      <c r="LNY244" s="109"/>
      <c r="LNZ244" s="109"/>
      <c r="LOA244" s="109"/>
      <c r="LOB244" s="109"/>
      <c r="LOC244" s="109"/>
      <c r="LOD244" s="109"/>
      <c r="LOE244" s="109"/>
      <c r="LOF244" s="109"/>
      <c r="LOG244" s="109"/>
      <c r="LOH244" s="109"/>
      <c r="LOI244" s="109"/>
      <c r="LOJ244" s="109"/>
      <c r="LOK244" s="109"/>
      <c r="LOL244" s="109"/>
      <c r="LOM244" s="109"/>
      <c r="LON244" s="109"/>
      <c r="LOO244" s="109"/>
      <c r="LOP244" s="109"/>
      <c r="LOQ244" s="109"/>
      <c r="LOR244" s="109"/>
      <c r="LOS244" s="109"/>
      <c r="LOT244" s="109"/>
      <c r="LOU244" s="109"/>
      <c r="LOV244" s="109"/>
      <c r="LOW244" s="109"/>
      <c r="LOX244" s="109"/>
      <c r="LOY244" s="109"/>
      <c r="LOZ244" s="109"/>
      <c r="LPA244" s="109"/>
      <c r="LPB244" s="109"/>
      <c r="LPC244" s="109"/>
      <c r="LPD244" s="109"/>
      <c r="LPE244" s="109"/>
      <c r="LPF244" s="109"/>
      <c r="LPG244" s="109"/>
      <c r="LPH244" s="109"/>
      <c r="LPI244" s="109"/>
      <c r="LPJ244" s="109"/>
      <c r="LPK244" s="109"/>
      <c r="LPL244" s="109"/>
      <c r="LPM244" s="109"/>
      <c r="LPN244" s="109"/>
      <c r="LPO244" s="109"/>
      <c r="LPP244" s="109"/>
      <c r="LPQ244" s="109"/>
      <c r="LPR244" s="109"/>
      <c r="LPS244" s="109"/>
      <c r="LPT244" s="109"/>
      <c r="LPU244" s="109"/>
      <c r="LPV244" s="109"/>
      <c r="LPW244" s="109"/>
      <c r="LPX244" s="109"/>
      <c r="LPY244" s="109"/>
      <c r="LPZ244" s="109"/>
      <c r="LQA244" s="109"/>
      <c r="LQB244" s="109"/>
      <c r="LQC244" s="109"/>
      <c r="LQD244" s="109"/>
      <c r="LQE244" s="109"/>
      <c r="LQF244" s="109"/>
      <c r="LQG244" s="109"/>
      <c r="LQH244" s="109"/>
      <c r="LQI244" s="109"/>
      <c r="LQJ244" s="109"/>
      <c r="LQK244" s="109"/>
      <c r="LQL244" s="109"/>
      <c r="LQM244" s="109"/>
      <c r="LQN244" s="109"/>
      <c r="LQO244" s="109"/>
      <c r="LQP244" s="109"/>
      <c r="LQQ244" s="109"/>
      <c r="LQR244" s="109"/>
      <c r="LQS244" s="109"/>
      <c r="LQT244" s="109"/>
      <c r="LQU244" s="109"/>
      <c r="LQV244" s="109"/>
      <c r="LQW244" s="109"/>
      <c r="LQX244" s="109"/>
      <c r="LQY244" s="109"/>
      <c r="LQZ244" s="109"/>
      <c r="LRA244" s="109"/>
      <c r="LRB244" s="109"/>
      <c r="LRC244" s="109"/>
      <c r="LRD244" s="109"/>
      <c r="LRE244" s="109"/>
      <c r="LRF244" s="109"/>
      <c r="LRG244" s="109"/>
      <c r="LRH244" s="109"/>
      <c r="LRI244" s="109"/>
      <c r="LRJ244" s="109"/>
      <c r="LRK244" s="109"/>
      <c r="LRL244" s="109"/>
      <c r="LRM244" s="109"/>
      <c r="LRN244" s="109"/>
      <c r="LRO244" s="109"/>
      <c r="LRP244" s="109"/>
      <c r="LRQ244" s="109"/>
      <c r="LRR244" s="109"/>
      <c r="LRS244" s="109"/>
      <c r="LRT244" s="109"/>
      <c r="LRU244" s="109"/>
      <c r="LRV244" s="109"/>
      <c r="LRW244" s="109"/>
      <c r="LRX244" s="109"/>
      <c r="LRY244" s="109"/>
      <c r="LRZ244" s="109"/>
      <c r="LSA244" s="109"/>
      <c r="LSB244" s="109"/>
      <c r="LSC244" s="109"/>
      <c r="LSD244" s="109"/>
      <c r="LSE244" s="109"/>
      <c r="LSF244" s="109"/>
      <c r="LSG244" s="109"/>
      <c r="LSH244" s="109"/>
      <c r="LSI244" s="109"/>
      <c r="LSJ244" s="109"/>
      <c r="LSK244" s="109"/>
      <c r="LSL244" s="109"/>
      <c r="LSM244" s="109"/>
      <c r="LSN244" s="109"/>
      <c r="LSO244" s="109"/>
      <c r="LSP244" s="109"/>
      <c r="LSQ244" s="109"/>
      <c r="LSR244" s="109"/>
      <c r="LSS244" s="109"/>
      <c r="LST244" s="109"/>
      <c r="LSU244" s="109"/>
      <c r="LSV244" s="109"/>
      <c r="LSW244" s="109"/>
      <c r="LSX244" s="109"/>
      <c r="LSY244" s="109"/>
      <c r="LSZ244" s="109"/>
      <c r="LTA244" s="109"/>
      <c r="LTB244" s="109"/>
      <c r="LTC244" s="109"/>
      <c r="LTD244" s="109"/>
      <c r="LTE244" s="109"/>
      <c r="LTF244" s="109"/>
      <c r="LTG244" s="109"/>
      <c r="LTH244" s="109"/>
      <c r="LTI244" s="109"/>
      <c r="LTJ244" s="109"/>
      <c r="LTK244" s="109"/>
      <c r="LTL244" s="109"/>
      <c r="LTM244" s="109"/>
      <c r="LTN244" s="109"/>
      <c r="LTO244" s="109"/>
      <c r="LTP244" s="109"/>
      <c r="LTQ244" s="109"/>
      <c r="LTR244" s="109"/>
      <c r="LTS244" s="109"/>
      <c r="LTT244" s="109"/>
      <c r="LTU244" s="109"/>
      <c r="LTV244" s="109"/>
      <c r="LTW244" s="109"/>
      <c r="LTX244" s="109"/>
      <c r="LTY244" s="109"/>
      <c r="LTZ244" s="109"/>
      <c r="LUA244" s="109"/>
      <c r="LUB244" s="109"/>
      <c r="LUC244" s="109"/>
      <c r="LUD244" s="109"/>
      <c r="LUE244" s="109"/>
      <c r="LUF244" s="109"/>
      <c r="LUG244" s="109"/>
      <c r="LUH244" s="109"/>
      <c r="LUI244" s="109"/>
      <c r="LUJ244" s="109"/>
      <c r="LUK244" s="109"/>
      <c r="LUL244" s="109"/>
      <c r="LUM244" s="109"/>
      <c r="LUN244" s="109"/>
      <c r="LUO244" s="109"/>
      <c r="LUP244" s="109"/>
      <c r="LUQ244" s="109"/>
      <c r="LUR244" s="109"/>
      <c r="LUS244" s="109"/>
      <c r="LUT244" s="109"/>
      <c r="LUU244" s="109"/>
      <c r="LUV244" s="109"/>
      <c r="LUW244" s="109"/>
      <c r="LUX244" s="109"/>
      <c r="LUY244" s="109"/>
      <c r="LUZ244" s="109"/>
      <c r="LVA244" s="109"/>
      <c r="LVB244" s="109"/>
      <c r="LVC244" s="109"/>
      <c r="LVD244" s="109"/>
      <c r="LVE244" s="109"/>
      <c r="LVF244" s="109"/>
      <c r="LVG244" s="109"/>
      <c r="LVH244" s="109"/>
      <c r="LVI244" s="109"/>
      <c r="LVJ244" s="109"/>
      <c r="LVK244" s="109"/>
      <c r="LVL244" s="109"/>
      <c r="LVM244" s="109"/>
      <c r="LVN244" s="109"/>
      <c r="LVO244" s="109"/>
      <c r="LVP244" s="109"/>
      <c r="LVQ244" s="109"/>
      <c r="LVR244" s="109"/>
      <c r="LVS244" s="109"/>
      <c r="LVT244" s="109"/>
      <c r="LVU244" s="109"/>
      <c r="LVV244" s="109"/>
      <c r="LVW244" s="109"/>
      <c r="LVX244" s="109"/>
      <c r="LVY244" s="109"/>
      <c r="LVZ244" s="109"/>
      <c r="LWA244" s="109"/>
      <c r="LWB244" s="109"/>
      <c r="LWC244" s="109"/>
      <c r="LWD244" s="109"/>
      <c r="LWE244" s="109"/>
      <c r="LWF244" s="109"/>
      <c r="LWG244" s="109"/>
      <c r="LWH244" s="109"/>
      <c r="LWI244" s="109"/>
      <c r="LWJ244" s="109"/>
      <c r="LWK244" s="109"/>
      <c r="LWL244" s="109"/>
      <c r="LWM244" s="109"/>
      <c r="LWN244" s="109"/>
      <c r="LWO244" s="109"/>
      <c r="LWP244" s="109"/>
      <c r="LWQ244" s="109"/>
      <c r="LWR244" s="109"/>
      <c r="LWS244" s="109"/>
      <c r="LWT244" s="109"/>
      <c r="LWU244" s="109"/>
      <c r="LWV244" s="109"/>
      <c r="LWW244" s="109"/>
      <c r="LWX244" s="109"/>
      <c r="LWY244" s="109"/>
      <c r="LWZ244" s="109"/>
      <c r="LXA244" s="109"/>
      <c r="LXB244" s="109"/>
      <c r="LXC244" s="109"/>
      <c r="LXD244" s="109"/>
      <c r="LXE244" s="109"/>
      <c r="LXF244" s="109"/>
      <c r="LXG244" s="109"/>
      <c r="LXH244" s="109"/>
      <c r="LXI244" s="109"/>
      <c r="LXJ244" s="109"/>
      <c r="LXK244" s="109"/>
      <c r="LXL244" s="109"/>
      <c r="LXM244" s="109"/>
      <c r="LXN244" s="109"/>
      <c r="LXO244" s="109"/>
      <c r="LXP244" s="109"/>
      <c r="LXQ244" s="109"/>
      <c r="LXR244" s="109"/>
      <c r="LXS244" s="109"/>
      <c r="LXT244" s="109"/>
      <c r="LXU244" s="109"/>
      <c r="LXV244" s="109"/>
      <c r="LXW244" s="109"/>
      <c r="LXX244" s="109"/>
      <c r="LXY244" s="109"/>
      <c r="LXZ244" s="109"/>
      <c r="LYA244" s="109"/>
      <c r="LYB244" s="109"/>
      <c r="LYC244" s="109"/>
      <c r="LYD244" s="109"/>
      <c r="LYE244" s="109"/>
      <c r="LYF244" s="109"/>
      <c r="LYG244" s="109"/>
      <c r="LYH244" s="109"/>
      <c r="LYI244" s="109"/>
      <c r="LYJ244" s="109"/>
      <c r="LYK244" s="109"/>
      <c r="LYL244" s="109"/>
      <c r="LYM244" s="109"/>
      <c r="LYN244" s="109"/>
      <c r="LYO244" s="109"/>
      <c r="LYP244" s="109"/>
      <c r="LYQ244" s="109"/>
      <c r="LYR244" s="109"/>
      <c r="LYS244" s="109"/>
      <c r="LYT244" s="109"/>
      <c r="LYU244" s="109"/>
      <c r="LYV244" s="109"/>
      <c r="LYW244" s="109"/>
      <c r="LYX244" s="109"/>
      <c r="LYY244" s="109"/>
      <c r="LYZ244" s="109"/>
      <c r="LZA244" s="109"/>
      <c r="LZB244" s="109"/>
      <c r="LZC244" s="109"/>
      <c r="LZD244" s="109"/>
      <c r="LZE244" s="109"/>
      <c r="LZF244" s="109"/>
      <c r="LZG244" s="109"/>
      <c r="LZH244" s="109"/>
      <c r="LZI244" s="109"/>
      <c r="LZJ244" s="109"/>
      <c r="LZK244" s="109"/>
      <c r="LZL244" s="109"/>
      <c r="LZM244" s="109"/>
      <c r="LZN244" s="109"/>
      <c r="LZO244" s="109"/>
      <c r="LZP244" s="109"/>
      <c r="LZQ244" s="109"/>
      <c r="LZR244" s="109"/>
      <c r="LZS244" s="109"/>
      <c r="LZT244" s="109"/>
      <c r="LZU244" s="109"/>
      <c r="LZV244" s="109"/>
      <c r="LZW244" s="109"/>
      <c r="LZX244" s="109"/>
      <c r="LZY244" s="109"/>
      <c r="LZZ244" s="109"/>
      <c r="MAA244" s="109"/>
      <c r="MAB244" s="109"/>
      <c r="MAC244" s="109"/>
      <c r="MAD244" s="109"/>
      <c r="MAE244" s="109"/>
      <c r="MAF244" s="109"/>
      <c r="MAG244" s="109"/>
      <c r="MAH244" s="109"/>
      <c r="MAI244" s="109"/>
      <c r="MAJ244" s="109"/>
      <c r="MAK244" s="109"/>
      <c r="MAL244" s="109"/>
      <c r="MAM244" s="109"/>
      <c r="MAN244" s="109"/>
      <c r="MAO244" s="109"/>
      <c r="MAP244" s="109"/>
      <c r="MAQ244" s="109"/>
      <c r="MAR244" s="109"/>
      <c r="MAS244" s="109"/>
      <c r="MAT244" s="109"/>
      <c r="MAU244" s="109"/>
      <c r="MAV244" s="109"/>
      <c r="MAW244" s="109"/>
      <c r="MAX244" s="109"/>
      <c r="MAY244" s="109"/>
      <c r="MAZ244" s="109"/>
      <c r="MBA244" s="109"/>
      <c r="MBB244" s="109"/>
      <c r="MBC244" s="109"/>
      <c r="MBD244" s="109"/>
      <c r="MBE244" s="109"/>
      <c r="MBF244" s="109"/>
      <c r="MBG244" s="109"/>
      <c r="MBH244" s="109"/>
      <c r="MBI244" s="109"/>
      <c r="MBJ244" s="109"/>
      <c r="MBK244" s="109"/>
      <c r="MBL244" s="109"/>
      <c r="MBM244" s="109"/>
      <c r="MBN244" s="109"/>
      <c r="MBO244" s="109"/>
      <c r="MBP244" s="109"/>
      <c r="MBQ244" s="109"/>
      <c r="MBR244" s="109"/>
      <c r="MBS244" s="109"/>
      <c r="MBT244" s="109"/>
      <c r="MBU244" s="109"/>
      <c r="MBV244" s="109"/>
      <c r="MBW244" s="109"/>
      <c r="MBX244" s="109"/>
      <c r="MBY244" s="109"/>
      <c r="MBZ244" s="109"/>
      <c r="MCA244" s="109"/>
      <c r="MCB244" s="109"/>
      <c r="MCC244" s="109"/>
      <c r="MCD244" s="109"/>
      <c r="MCE244" s="109"/>
      <c r="MCF244" s="109"/>
      <c r="MCG244" s="109"/>
      <c r="MCH244" s="109"/>
      <c r="MCI244" s="109"/>
      <c r="MCJ244" s="109"/>
      <c r="MCK244" s="109"/>
      <c r="MCL244" s="109"/>
      <c r="MCM244" s="109"/>
      <c r="MCN244" s="109"/>
      <c r="MCO244" s="109"/>
      <c r="MCP244" s="109"/>
      <c r="MCQ244" s="109"/>
      <c r="MCR244" s="109"/>
      <c r="MCS244" s="109"/>
      <c r="MCT244" s="109"/>
      <c r="MCU244" s="109"/>
      <c r="MCV244" s="109"/>
      <c r="MCW244" s="109"/>
      <c r="MCX244" s="109"/>
      <c r="MCY244" s="109"/>
      <c r="MCZ244" s="109"/>
      <c r="MDA244" s="109"/>
      <c r="MDB244" s="109"/>
      <c r="MDC244" s="109"/>
      <c r="MDD244" s="109"/>
      <c r="MDE244" s="109"/>
      <c r="MDF244" s="109"/>
      <c r="MDG244" s="109"/>
      <c r="MDH244" s="109"/>
      <c r="MDI244" s="109"/>
      <c r="MDJ244" s="109"/>
      <c r="MDK244" s="109"/>
      <c r="MDL244" s="109"/>
      <c r="MDM244" s="109"/>
      <c r="MDN244" s="109"/>
      <c r="MDO244" s="109"/>
      <c r="MDP244" s="109"/>
      <c r="MDQ244" s="109"/>
      <c r="MDR244" s="109"/>
      <c r="MDS244" s="109"/>
      <c r="MDT244" s="109"/>
      <c r="MDU244" s="109"/>
      <c r="MDV244" s="109"/>
      <c r="MDW244" s="109"/>
      <c r="MDX244" s="109"/>
      <c r="MDY244" s="109"/>
      <c r="MDZ244" s="109"/>
      <c r="MEA244" s="109"/>
      <c r="MEB244" s="109"/>
      <c r="MEC244" s="109"/>
      <c r="MED244" s="109"/>
      <c r="MEE244" s="109"/>
      <c r="MEF244" s="109"/>
      <c r="MEG244" s="109"/>
      <c r="MEH244" s="109"/>
      <c r="MEI244" s="109"/>
      <c r="MEJ244" s="109"/>
      <c r="MEK244" s="109"/>
      <c r="MEL244" s="109"/>
      <c r="MEM244" s="109"/>
      <c r="MEN244" s="109"/>
      <c r="MEO244" s="109"/>
      <c r="MEP244" s="109"/>
      <c r="MEQ244" s="109"/>
      <c r="MER244" s="109"/>
      <c r="MES244" s="109"/>
      <c r="MET244" s="109"/>
      <c r="MEU244" s="109"/>
      <c r="MEV244" s="109"/>
      <c r="MEW244" s="109"/>
      <c r="MEX244" s="109"/>
      <c r="MEY244" s="109"/>
      <c r="MEZ244" s="109"/>
      <c r="MFA244" s="109"/>
      <c r="MFB244" s="109"/>
      <c r="MFC244" s="109"/>
      <c r="MFD244" s="109"/>
      <c r="MFE244" s="109"/>
      <c r="MFF244" s="109"/>
      <c r="MFG244" s="109"/>
      <c r="MFH244" s="109"/>
      <c r="MFI244" s="109"/>
      <c r="MFJ244" s="109"/>
      <c r="MFK244" s="109"/>
      <c r="MFL244" s="109"/>
      <c r="MFM244" s="109"/>
      <c r="MFN244" s="109"/>
      <c r="MFO244" s="109"/>
      <c r="MFP244" s="109"/>
      <c r="MFQ244" s="109"/>
      <c r="MFR244" s="109"/>
      <c r="MFS244" s="109"/>
      <c r="MFT244" s="109"/>
      <c r="MFU244" s="109"/>
      <c r="MFV244" s="109"/>
      <c r="MFW244" s="109"/>
      <c r="MFX244" s="109"/>
      <c r="MFY244" s="109"/>
      <c r="MFZ244" s="109"/>
      <c r="MGA244" s="109"/>
      <c r="MGB244" s="109"/>
      <c r="MGC244" s="109"/>
      <c r="MGD244" s="109"/>
      <c r="MGE244" s="109"/>
      <c r="MGF244" s="109"/>
      <c r="MGG244" s="109"/>
      <c r="MGH244" s="109"/>
      <c r="MGI244" s="109"/>
      <c r="MGJ244" s="109"/>
      <c r="MGK244" s="109"/>
      <c r="MGL244" s="109"/>
      <c r="MGM244" s="109"/>
      <c r="MGN244" s="109"/>
      <c r="MGO244" s="109"/>
      <c r="MGP244" s="109"/>
      <c r="MGQ244" s="109"/>
      <c r="MGR244" s="109"/>
      <c r="MGS244" s="109"/>
      <c r="MGT244" s="109"/>
      <c r="MGU244" s="109"/>
      <c r="MGV244" s="109"/>
      <c r="MGW244" s="109"/>
      <c r="MGX244" s="109"/>
      <c r="MGY244" s="109"/>
      <c r="MGZ244" s="109"/>
      <c r="MHA244" s="109"/>
      <c r="MHB244" s="109"/>
      <c r="MHC244" s="109"/>
      <c r="MHD244" s="109"/>
      <c r="MHE244" s="109"/>
      <c r="MHF244" s="109"/>
      <c r="MHG244" s="109"/>
      <c r="MHH244" s="109"/>
      <c r="MHI244" s="109"/>
      <c r="MHJ244" s="109"/>
      <c r="MHK244" s="109"/>
      <c r="MHL244" s="109"/>
      <c r="MHM244" s="109"/>
      <c r="MHN244" s="109"/>
      <c r="MHO244" s="109"/>
      <c r="MHP244" s="109"/>
      <c r="MHQ244" s="109"/>
      <c r="MHR244" s="109"/>
      <c r="MHS244" s="109"/>
      <c r="MHT244" s="109"/>
      <c r="MHU244" s="109"/>
      <c r="MHV244" s="109"/>
      <c r="MHW244" s="109"/>
      <c r="MHX244" s="109"/>
      <c r="MHY244" s="109"/>
      <c r="MHZ244" s="109"/>
      <c r="MIA244" s="109"/>
      <c r="MIB244" s="109"/>
      <c r="MIC244" s="109"/>
      <c r="MID244" s="109"/>
      <c r="MIE244" s="109"/>
      <c r="MIF244" s="109"/>
      <c r="MIG244" s="109"/>
      <c r="MIH244" s="109"/>
      <c r="MII244" s="109"/>
      <c r="MIJ244" s="109"/>
      <c r="MIK244" s="109"/>
      <c r="MIL244" s="109"/>
      <c r="MIM244" s="109"/>
      <c r="MIN244" s="109"/>
      <c r="MIO244" s="109"/>
      <c r="MIP244" s="109"/>
      <c r="MIQ244" s="109"/>
      <c r="MIR244" s="109"/>
      <c r="MIS244" s="109"/>
      <c r="MIT244" s="109"/>
      <c r="MIU244" s="109"/>
      <c r="MIV244" s="109"/>
      <c r="MIW244" s="109"/>
      <c r="MIX244" s="109"/>
      <c r="MIY244" s="109"/>
      <c r="MIZ244" s="109"/>
      <c r="MJA244" s="109"/>
      <c r="MJB244" s="109"/>
      <c r="MJC244" s="109"/>
      <c r="MJD244" s="109"/>
      <c r="MJE244" s="109"/>
      <c r="MJF244" s="109"/>
      <c r="MJG244" s="109"/>
      <c r="MJH244" s="109"/>
      <c r="MJI244" s="109"/>
      <c r="MJJ244" s="109"/>
      <c r="MJK244" s="109"/>
      <c r="MJL244" s="109"/>
      <c r="MJM244" s="109"/>
      <c r="MJN244" s="109"/>
      <c r="MJO244" s="109"/>
      <c r="MJP244" s="109"/>
      <c r="MJQ244" s="109"/>
      <c r="MJR244" s="109"/>
      <c r="MJS244" s="109"/>
      <c r="MJT244" s="109"/>
      <c r="MJU244" s="109"/>
      <c r="MJV244" s="109"/>
      <c r="MJW244" s="109"/>
      <c r="MJX244" s="109"/>
      <c r="MJY244" s="109"/>
      <c r="MJZ244" s="109"/>
      <c r="MKA244" s="109"/>
      <c r="MKB244" s="109"/>
      <c r="MKC244" s="109"/>
      <c r="MKD244" s="109"/>
      <c r="MKE244" s="109"/>
      <c r="MKF244" s="109"/>
      <c r="MKG244" s="109"/>
      <c r="MKH244" s="109"/>
      <c r="MKI244" s="109"/>
      <c r="MKJ244" s="109"/>
      <c r="MKK244" s="109"/>
      <c r="MKL244" s="109"/>
      <c r="MKM244" s="109"/>
      <c r="MKN244" s="109"/>
      <c r="MKO244" s="109"/>
      <c r="MKP244" s="109"/>
      <c r="MKQ244" s="109"/>
      <c r="MKR244" s="109"/>
      <c r="MKS244" s="109"/>
      <c r="MKT244" s="109"/>
      <c r="MKU244" s="109"/>
      <c r="MKV244" s="109"/>
      <c r="MKW244" s="109"/>
      <c r="MKX244" s="109"/>
      <c r="MKY244" s="109"/>
      <c r="MKZ244" s="109"/>
      <c r="MLA244" s="109"/>
      <c r="MLB244" s="109"/>
      <c r="MLC244" s="109"/>
      <c r="MLD244" s="109"/>
      <c r="MLE244" s="109"/>
      <c r="MLF244" s="109"/>
      <c r="MLG244" s="109"/>
      <c r="MLH244" s="109"/>
      <c r="MLI244" s="109"/>
      <c r="MLJ244" s="109"/>
      <c r="MLK244" s="109"/>
      <c r="MLL244" s="109"/>
      <c r="MLM244" s="109"/>
      <c r="MLN244" s="109"/>
      <c r="MLO244" s="109"/>
      <c r="MLP244" s="109"/>
      <c r="MLQ244" s="109"/>
      <c r="MLR244" s="109"/>
      <c r="MLS244" s="109"/>
      <c r="MLT244" s="109"/>
      <c r="MLU244" s="109"/>
      <c r="MLV244" s="109"/>
      <c r="MLW244" s="109"/>
      <c r="MLX244" s="109"/>
      <c r="MLY244" s="109"/>
      <c r="MLZ244" s="109"/>
      <c r="MMA244" s="109"/>
      <c r="MMB244" s="109"/>
      <c r="MMC244" s="109"/>
      <c r="MMD244" s="109"/>
      <c r="MME244" s="109"/>
      <c r="MMF244" s="109"/>
      <c r="MMG244" s="109"/>
      <c r="MMH244" s="109"/>
      <c r="MMI244" s="109"/>
      <c r="MMJ244" s="109"/>
      <c r="MMK244" s="109"/>
      <c r="MML244" s="109"/>
      <c r="MMM244" s="109"/>
      <c r="MMN244" s="109"/>
      <c r="MMO244" s="109"/>
      <c r="MMP244" s="109"/>
      <c r="MMQ244" s="109"/>
      <c r="MMR244" s="109"/>
      <c r="MMS244" s="109"/>
      <c r="MMT244" s="109"/>
      <c r="MMU244" s="109"/>
      <c r="MMV244" s="109"/>
      <c r="MMW244" s="109"/>
      <c r="MMX244" s="109"/>
      <c r="MMY244" s="109"/>
      <c r="MMZ244" s="109"/>
      <c r="MNA244" s="109"/>
      <c r="MNB244" s="109"/>
      <c r="MNC244" s="109"/>
      <c r="MND244" s="109"/>
      <c r="MNE244" s="109"/>
      <c r="MNF244" s="109"/>
      <c r="MNG244" s="109"/>
      <c r="MNH244" s="109"/>
      <c r="MNI244" s="109"/>
      <c r="MNJ244" s="109"/>
      <c r="MNK244" s="109"/>
      <c r="MNL244" s="109"/>
      <c r="MNM244" s="109"/>
      <c r="MNN244" s="109"/>
      <c r="MNO244" s="109"/>
      <c r="MNP244" s="109"/>
      <c r="MNQ244" s="109"/>
      <c r="MNR244" s="109"/>
      <c r="MNS244" s="109"/>
      <c r="MNT244" s="109"/>
      <c r="MNU244" s="109"/>
      <c r="MNV244" s="109"/>
      <c r="MNW244" s="109"/>
      <c r="MNX244" s="109"/>
      <c r="MNY244" s="109"/>
      <c r="MNZ244" s="109"/>
      <c r="MOA244" s="109"/>
      <c r="MOB244" s="109"/>
      <c r="MOC244" s="109"/>
      <c r="MOD244" s="109"/>
      <c r="MOE244" s="109"/>
      <c r="MOF244" s="109"/>
      <c r="MOG244" s="109"/>
      <c r="MOH244" s="109"/>
      <c r="MOI244" s="109"/>
      <c r="MOJ244" s="109"/>
      <c r="MOK244" s="109"/>
      <c r="MOL244" s="109"/>
      <c r="MOM244" s="109"/>
      <c r="MON244" s="109"/>
      <c r="MOO244" s="109"/>
      <c r="MOP244" s="109"/>
      <c r="MOQ244" s="109"/>
      <c r="MOR244" s="109"/>
      <c r="MOS244" s="109"/>
      <c r="MOT244" s="109"/>
      <c r="MOU244" s="109"/>
      <c r="MOV244" s="109"/>
      <c r="MOW244" s="109"/>
      <c r="MOX244" s="109"/>
      <c r="MOY244" s="109"/>
      <c r="MOZ244" s="109"/>
      <c r="MPA244" s="109"/>
      <c r="MPB244" s="109"/>
      <c r="MPC244" s="109"/>
      <c r="MPD244" s="109"/>
      <c r="MPE244" s="109"/>
      <c r="MPF244" s="109"/>
      <c r="MPG244" s="109"/>
      <c r="MPH244" s="109"/>
      <c r="MPI244" s="109"/>
      <c r="MPJ244" s="109"/>
      <c r="MPK244" s="109"/>
      <c r="MPL244" s="109"/>
      <c r="MPM244" s="109"/>
      <c r="MPN244" s="109"/>
      <c r="MPO244" s="109"/>
      <c r="MPP244" s="109"/>
      <c r="MPQ244" s="109"/>
      <c r="MPR244" s="109"/>
      <c r="MPS244" s="109"/>
      <c r="MPT244" s="109"/>
      <c r="MPU244" s="109"/>
      <c r="MPV244" s="109"/>
      <c r="MPW244" s="109"/>
      <c r="MPX244" s="109"/>
      <c r="MPY244" s="109"/>
      <c r="MPZ244" s="109"/>
      <c r="MQA244" s="109"/>
      <c r="MQB244" s="109"/>
      <c r="MQC244" s="109"/>
      <c r="MQD244" s="109"/>
      <c r="MQE244" s="109"/>
      <c r="MQF244" s="109"/>
      <c r="MQG244" s="109"/>
      <c r="MQH244" s="109"/>
      <c r="MQI244" s="109"/>
      <c r="MQJ244" s="109"/>
      <c r="MQK244" s="109"/>
      <c r="MQL244" s="109"/>
      <c r="MQM244" s="109"/>
      <c r="MQN244" s="109"/>
      <c r="MQO244" s="109"/>
      <c r="MQP244" s="109"/>
      <c r="MQQ244" s="109"/>
      <c r="MQR244" s="109"/>
      <c r="MQS244" s="109"/>
      <c r="MQT244" s="109"/>
      <c r="MQU244" s="109"/>
      <c r="MQV244" s="109"/>
      <c r="MQW244" s="109"/>
      <c r="MQX244" s="109"/>
      <c r="MQY244" s="109"/>
      <c r="MQZ244" s="109"/>
      <c r="MRA244" s="109"/>
      <c r="MRB244" s="109"/>
      <c r="MRC244" s="109"/>
      <c r="MRD244" s="109"/>
      <c r="MRE244" s="109"/>
      <c r="MRF244" s="109"/>
      <c r="MRG244" s="109"/>
      <c r="MRH244" s="109"/>
      <c r="MRI244" s="109"/>
      <c r="MRJ244" s="109"/>
      <c r="MRK244" s="109"/>
      <c r="MRL244" s="109"/>
      <c r="MRM244" s="109"/>
      <c r="MRN244" s="109"/>
      <c r="MRO244" s="109"/>
      <c r="MRP244" s="109"/>
      <c r="MRQ244" s="109"/>
      <c r="MRR244" s="109"/>
      <c r="MRS244" s="109"/>
      <c r="MRT244" s="109"/>
      <c r="MRU244" s="109"/>
      <c r="MRV244" s="109"/>
      <c r="MRW244" s="109"/>
      <c r="MRX244" s="109"/>
      <c r="MRY244" s="109"/>
      <c r="MRZ244" s="109"/>
      <c r="MSA244" s="109"/>
      <c r="MSB244" s="109"/>
      <c r="MSC244" s="109"/>
      <c r="MSD244" s="109"/>
      <c r="MSE244" s="109"/>
      <c r="MSF244" s="109"/>
      <c r="MSG244" s="109"/>
      <c r="MSH244" s="109"/>
      <c r="MSI244" s="109"/>
      <c r="MSJ244" s="109"/>
      <c r="MSK244" s="109"/>
      <c r="MSL244" s="109"/>
      <c r="MSM244" s="109"/>
      <c r="MSN244" s="109"/>
      <c r="MSO244" s="109"/>
      <c r="MSP244" s="109"/>
      <c r="MSQ244" s="109"/>
      <c r="MSR244" s="109"/>
      <c r="MSS244" s="109"/>
      <c r="MST244" s="109"/>
      <c r="MSU244" s="109"/>
      <c r="MSV244" s="109"/>
      <c r="MSW244" s="109"/>
      <c r="MSX244" s="109"/>
      <c r="MSY244" s="109"/>
      <c r="MSZ244" s="109"/>
      <c r="MTA244" s="109"/>
      <c r="MTB244" s="109"/>
      <c r="MTC244" s="109"/>
      <c r="MTD244" s="109"/>
      <c r="MTE244" s="109"/>
      <c r="MTF244" s="109"/>
      <c r="MTG244" s="109"/>
      <c r="MTH244" s="109"/>
      <c r="MTI244" s="109"/>
      <c r="MTJ244" s="109"/>
      <c r="MTK244" s="109"/>
      <c r="MTL244" s="109"/>
      <c r="MTM244" s="109"/>
      <c r="MTN244" s="109"/>
      <c r="MTO244" s="109"/>
      <c r="MTP244" s="109"/>
      <c r="MTQ244" s="109"/>
      <c r="MTR244" s="109"/>
      <c r="MTS244" s="109"/>
      <c r="MTT244" s="109"/>
      <c r="MTU244" s="109"/>
      <c r="MTV244" s="109"/>
      <c r="MTW244" s="109"/>
      <c r="MTX244" s="109"/>
      <c r="MTY244" s="109"/>
      <c r="MTZ244" s="109"/>
      <c r="MUA244" s="109"/>
      <c r="MUB244" s="109"/>
      <c r="MUC244" s="109"/>
      <c r="MUD244" s="109"/>
      <c r="MUE244" s="109"/>
      <c r="MUF244" s="109"/>
      <c r="MUG244" s="109"/>
      <c r="MUH244" s="109"/>
      <c r="MUI244" s="109"/>
      <c r="MUJ244" s="109"/>
      <c r="MUK244" s="109"/>
      <c r="MUL244" s="109"/>
      <c r="MUM244" s="109"/>
      <c r="MUN244" s="109"/>
      <c r="MUO244" s="109"/>
      <c r="MUP244" s="109"/>
      <c r="MUQ244" s="109"/>
      <c r="MUR244" s="109"/>
      <c r="MUS244" s="109"/>
      <c r="MUT244" s="109"/>
      <c r="MUU244" s="109"/>
      <c r="MUV244" s="109"/>
      <c r="MUW244" s="109"/>
      <c r="MUX244" s="109"/>
      <c r="MUY244" s="109"/>
      <c r="MUZ244" s="109"/>
      <c r="MVA244" s="109"/>
      <c r="MVB244" s="109"/>
      <c r="MVC244" s="109"/>
      <c r="MVD244" s="109"/>
      <c r="MVE244" s="109"/>
      <c r="MVF244" s="109"/>
      <c r="MVG244" s="109"/>
      <c r="MVH244" s="109"/>
      <c r="MVI244" s="109"/>
      <c r="MVJ244" s="109"/>
      <c r="MVK244" s="109"/>
      <c r="MVL244" s="109"/>
      <c r="MVM244" s="109"/>
      <c r="MVN244" s="109"/>
      <c r="MVO244" s="109"/>
      <c r="MVP244" s="109"/>
      <c r="MVQ244" s="109"/>
      <c r="MVR244" s="109"/>
      <c r="MVS244" s="109"/>
      <c r="MVT244" s="109"/>
      <c r="MVU244" s="109"/>
      <c r="MVV244" s="109"/>
      <c r="MVW244" s="109"/>
      <c r="MVX244" s="109"/>
      <c r="MVY244" s="109"/>
      <c r="MVZ244" s="109"/>
      <c r="MWA244" s="109"/>
      <c r="MWB244" s="109"/>
      <c r="MWC244" s="109"/>
      <c r="MWD244" s="109"/>
      <c r="MWE244" s="109"/>
      <c r="MWF244" s="109"/>
      <c r="MWG244" s="109"/>
      <c r="MWH244" s="109"/>
      <c r="MWI244" s="109"/>
      <c r="MWJ244" s="109"/>
      <c r="MWK244" s="109"/>
      <c r="MWL244" s="109"/>
      <c r="MWM244" s="109"/>
      <c r="MWN244" s="109"/>
      <c r="MWO244" s="109"/>
      <c r="MWP244" s="109"/>
      <c r="MWQ244" s="109"/>
      <c r="MWR244" s="109"/>
      <c r="MWS244" s="109"/>
      <c r="MWT244" s="109"/>
      <c r="MWU244" s="109"/>
      <c r="MWV244" s="109"/>
      <c r="MWW244" s="109"/>
      <c r="MWX244" s="109"/>
      <c r="MWY244" s="109"/>
      <c r="MWZ244" s="109"/>
      <c r="MXA244" s="109"/>
      <c r="MXB244" s="109"/>
      <c r="MXC244" s="109"/>
      <c r="MXD244" s="109"/>
      <c r="MXE244" s="109"/>
      <c r="MXF244" s="109"/>
      <c r="MXG244" s="109"/>
      <c r="MXH244" s="109"/>
      <c r="MXI244" s="109"/>
      <c r="MXJ244" s="109"/>
      <c r="MXK244" s="109"/>
      <c r="MXL244" s="109"/>
      <c r="MXM244" s="109"/>
      <c r="MXN244" s="109"/>
      <c r="MXO244" s="109"/>
      <c r="MXP244" s="109"/>
      <c r="MXQ244" s="109"/>
      <c r="MXR244" s="109"/>
      <c r="MXS244" s="109"/>
      <c r="MXT244" s="109"/>
      <c r="MXU244" s="109"/>
      <c r="MXV244" s="109"/>
      <c r="MXW244" s="109"/>
      <c r="MXX244" s="109"/>
      <c r="MXY244" s="109"/>
      <c r="MXZ244" s="109"/>
      <c r="MYA244" s="109"/>
      <c r="MYB244" s="109"/>
      <c r="MYC244" s="109"/>
      <c r="MYD244" s="109"/>
      <c r="MYE244" s="109"/>
      <c r="MYF244" s="109"/>
      <c r="MYG244" s="109"/>
      <c r="MYH244" s="109"/>
      <c r="MYI244" s="109"/>
      <c r="MYJ244" s="109"/>
      <c r="MYK244" s="109"/>
      <c r="MYL244" s="109"/>
      <c r="MYM244" s="109"/>
      <c r="MYN244" s="109"/>
      <c r="MYO244" s="109"/>
      <c r="MYP244" s="109"/>
      <c r="MYQ244" s="109"/>
      <c r="MYR244" s="109"/>
      <c r="MYS244" s="109"/>
      <c r="MYT244" s="109"/>
      <c r="MYU244" s="109"/>
      <c r="MYV244" s="109"/>
      <c r="MYW244" s="109"/>
      <c r="MYX244" s="109"/>
      <c r="MYY244" s="109"/>
      <c r="MYZ244" s="109"/>
      <c r="MZA244" s="109"/>
      <c r="MZB244" s="109"/>
      <c r="MZC244" s="109"/>
      <c r="MZD244" s="109"/>
      <c r="MZE244" s="109"/>
      <c r="MZF244" s="109"/>
      <c r="MZG244" s="109"/>
      <c r="MZH244" s="109"/>
      <c r="MZI244" s="109"/>
      <c r="MZJ244" s="109"/>
      <c r="MZK244" s="109"/>
      <c r="MZL244" s="109"/>
      <c r="MZM244" s="109"/>
      <c r="MZN244" s="109"/>
      <c r="MZO244" s="109"/>
      <c r="MZP244" s="109"/>
      <c r="MZQ244" s="109"/>
      <c r="MZR244" s="109"/>
      <c r="MZS244" s="109"/>
      <c r="MZT244" s="109"/>
      <c r="MZU244" s="109"/>
      <c r="MZV244" s="109"/>
      <c r="MZW244" s="109"/>
      <c r="MZX244" s="109"/>
      <c r="MZY244" s="109"/>
      <c r="MZZ244" s="109"/>
      <c r="NAA244" s="109"/>
      <c r="NAB244" s="109"/>
      <c r="NAC244" s="109"/>
      <c r="NAD244" s="109"/>
      <c r="NAE244" s="109"/>
      <c r="NAF244" s="109"/>
      <c r="NAG244" s="109"/>
      <c r="NAH244" s="109"/>
      <c r="NAI244" s="109"/>
      <c r="NAJ244" s="109"/>
      <c r="NAK244" s="109"/>
      <c r="NAL244" s="109"/>
      <c r="NAM244" s="109"/>
      <c r="NAN244" s="109"/>
      <c r="NAO244" s="109"/>
      <c r="NAP244" s="109"/>
      <c r="NAQ244" s="109"/>
      <c r="NAR244" s="109"/>
      <c r="NAS244" s="109"/>
      <c r="NAT244" s="109"/>
      <c r="NAU244" s="109"/>
      <c r="NAV244" s="109"/>
      <c r="NAW244" s="109"/>
      <c r="NAX244" s="109"/>
      <c r="NAY244" s="109"/>
      <c r="NAZ244" s="109"/>
      <c r="NBA244" s="109"/>
      <c r="NBB244" s="109"/>
      <c r="NBC244" s="109"/>
      <c r="NBD244" s="109"/>
      <c r="NBE244" s="109"/>
      <c r="NBF244" s="109"/>
      <c r="NBG244" s="109"/>
      <c r="NBH244" s="109"/>
      <c r="NBI244" s="109"/>
      <c r="NBJ244" s="109"/>
      <c r="NBK244" s="109"/>
      <c r="NBL244" s="109"/>
      <c r="NBM244" s="109"/>
      <c r="NBN244" s="109"/>
      <c r="NBO244" s="109"/>
      <c r="NBP244" s="109"/>
      <c r="NBQ244" s="109"/>
      <c r="NBR244" s="109"/>
      <c r="NBS244" s="109"/>
      <c r="NBT244" s="109"/>
      <c r="NBU244" s="109"/>
      <c r="NBV244" s="109"/>
      <c r="NBW244" s="109"/>
      <c r="NBX244" s="109"/>
      <c r="NBY244" s="109"/>
      <c r="NBZ244" s="109"/>
      <c r="NCA244" s="109"/>
      <c r="NCB244" s="109"/>
      <c r="NCC244" s="109"/>
      <c r="NCD244" s="109"/>
      <c r="NCE244" s="109"/>
      <c r="NCF244" s="109"/>
      <c r="NCG244" s="109"/>
      <c r="NCH244" s="109"/>
      <c r="NCI244" s="109"/>
      <c r="NCJ244" s="109"/>
      <c r="NCK244" s="109"/>
      <c r="NCL244" s="109"/>
      <c r="NCM244" s="109"/>
      <c r="NCN244" s="109"/>
      <c r="NCO244" s="109"/>
      <c r="NCP244" s="109"/>
      <c r="NCQ244" s="109"/>
      <c r="NCR244" s="109"/>
      <c r="NCS244" s="109"/>
      <c r="NCT244" s="109"/>
      <c r="NCU244" s="109"/>
      <c r="NCV244" s="109"/>
      <c r="NCW244" s="109"/>
      <c r="NCX244" s="109"/>
      <c r="NCY244" s="109"/>
      <c r="NCZ244" s="109"/>
      <c r="NDA244" s="109"/>
      <c r="NDB244" s="109"/>
      <c r="NDC244" s="109"/>
      <c r="NDD244" s="109"/>
      <c r="NDE244" s="109"/>
      <c r="NDF244" s="109"/>
      <c r="NDG244" s="109"/>
      <c r="NDH244" s="109"/>
      <c r="NDI244" s="109"/>
      <c r="NDJ244" s="109"/>
      <c r="NDK244" s="109"/>
      <c r="NDL244" s="109"/>
      <c r="NDM244" s="109"/>
      <c r="NDN244" s="109"/>
      <c r="NDO244" s="109"/>
      <c r="NDP244" s="109"/>
      <c r="NDQ244" s="109"/>
      <c r="NDR244" s="109"/>
      <c r="NDS244" s="109"/>
      <c r="NDT244" s="109"/>
      <c r="NDU244" s="109"/>
      <c r="NDV244" s="109"/>
      <c r="NDW244" s="109"/>
      <c r="NDX244" s="109"/>
      <c r="NDY244" s="109"/>
      <c r="NDZ244" s="109"/>
      <c r="NEA244" s="109"/>
      <c r="NEB244" s="109"/>
      <c r="NEC244" s="109"/>
      <c r="NED244" s="109"/>
      <c r="NEE244" s="109"/>
      <c r="NEF244" s="109"/>
      <c r="NEG244" s="109"/>
      <c r="NEH244" s="109"/>
      <c r="NEI244" s="109"/>
      <c r="NEJ244" s="109"/>
      <c r="NEK244" s="109"/>
      <c r="NEL244" s="109"/>
      <c r="NEM244" s="109"/>
      <c r="NEN244" s="109"/>
      <c r="NEO244" s="109"/>
      <c r="NEP244" s="109"/>
      <c r="NEQ244" s="109"/>
      <c r="NER244" s="109"/>
      <c r="NES244" s="109"/>
      <c r="NET244" s="109"/>
      <c r="NEU244" s="109"/>
      <c r="NEV244" s="109"/>
      <c r="NEW244" s="109"/>
      <c r="NEX244" s="109"/>
      <c r="NEY244" s="109"/>
      <c r="NEZ244" s="109"/>
      <c r="NFA244" s="109"/>
      <c r="NFB244" s="109"/>
      <c r="NFC244" s="109"/>
      <c r="NFD244" s="109"/>
      <c r="NFE244" s="109"/>
      <c r="NFF244" s="109"/>
      <c r="NFG244" s="109"/>
      <c r="NFH244" s="109"/>
      <c r="NFI244" s="109"/>
      <c r="NFJ244" s="109"/>
      <c r="NFK244" s="109"/>
      <c r="NFL244" s="109"/>
      <c r="NFM244" s="109"/>
      <c r="NFN244" s="109"/>
      <c r="NFO244" s="109"/>
      <c r="NFP244" s="109"/>
      <c r="NFQ244" s="109"/>
      <c r="NFR244" s="109"/>
      <c r="NFS244" s="109"/>
      <c r="NFT244" s="109"/>
      <c r="NFU244" s="109"/>
      <c r="NFV244" s="109"/>
      <c r="NFW244" s="109"/>
      <c r="NFX244" s="109"/>
      <c r="NFY244" s="109"/>
      <c r="NFZ244" s="109"/>
      <c r="NGA244" s="109"/>
      <c r="NGB244" s="109"/>
      <c r="NGC244" s="109"/>
      <c r="NGD244" s="109"/>
      <c r="NGE244" s="109"/>
      <c r="NGF244" s="109"/>
      <c r="NGG244" s="109"/>
      <c r="NGH244" s="109"/>
      <c r="NGI244" s="109"/>
      <c r="NGJ244" s="109"/>
      <c r="NGK244" s="109"/>
      <c r="NGL244" s="109"/>
      <c r="NGM244" s="109"/>
      <c r="NGN244" s="109"/>
      <c r="NGO244" s="109"/>
      <c r="NGP244" s="109"/>
      <c r="NGQ244" s="109"/>
      <c r="NGR244" s="109"/>
      <c r="NGS244" s="109"/>
      <c r="NGT244" s="109"/>
      <c r="NGU244" s="109"/>
      <c r="NGV244" s="109"/>
      <c r="NGW244" s="109"/>
      <c r="NGX244" s="109"/>
      <c r="NGY244" s="109"/>
      <c r="NGZ244" s="109"/>
      <c r="NHA244" s="109"/>
      <c r="NHB244" s="109"/>
      <c r="NHC244" s="109"/>
      <c r="NHD244" s="109"/>
      <c r="NHE244" s="109"/>
      <c r="NHF244" s="109"/>
      <c r="NHG244" s="109"/>
      <c r="NHH244" s="109"/>
      <c r="NHI244" s="109"/>
      <c r="NHJ244" s="109"/>
      <c r="NHK244" s="109"/>
      <c r="NHL244" s="109"/>
      <c r="NHM244" s="109"/>
      <c r="NHN244" s="109"/>
      <c r="NHO244" s="109"/>
      <c r="NHP244" s="109"/>
      <c r="NHQ244" s="109"/>
      <c r="NHR244" s="109"/>
      <c r="NHS244" s="109"/>
      <c r="NHT244" s="109"/>
      <c r="NHU244" s="109"/>
      <c r="NHV244" s="109"/>
      <c r="NHW244" s="109"/>
      <c r="NHX244" s="109"/>
      <c r="NHY244" s="109"/>
      <c r="NHZ244" s="109"/>
      <c r="NIA244" s="109"/>
      <c r="NIB244" s="109"/>
      <c r="NIC244" s="109"/>
      <c r="NID244" s="109"/>
      <c r="NIE244" s="109"/>
      <c r="NIF244" s="109"/>
      <c r="NIG244" s="109"/>
      <c r="NIH244" s="109"/>
      <c r="NII244" s="109"/>
      <c r="NIJ244" s="109"/>
      <c r="NIK244" s="109"/>
      <c r="NIL244" s="109"/>
      <c r="NIM244" s="109"/>
      <c r="NIN244" s="109"/>
      <c r="NIO244" s="109"/>
      <c r="NIP244" s="109"/>
      <c r="NIQ244" s="109"/>
      <c r="NIR244" s="109"/>
      <c r="NIS244" s="109"/>
      <c r="NIT244" s="109"/>
      <c r="NIU244" s="109"/>
      <c r="NIV244" s="109"/>
      <c r="NIW244" s="109"/>
      <c r="NIX244" s="109"/>
      <c r="NIY244" s="109"/>
      <c r="NIZ244" s="109"/>
      <c r="NJA244" s="109"/>
      <c r="NJB244" s="109"/>
      <c r="NJC244" s="109"/>
      <c r="NJD244" s="109"/>
      <c r="NJE244" s="109"/>
      <c r="NJF244" s="109"/>
      <c r="NJG244" s="109"/>
      <c r="NJH244" s="109"/>
      <c r="NJI244" s="109"/>
      <c r="NJJ244" s="109"/>
      <c r="NJK244" s="109"/>
      <c r="NJL244" s="109"/>
      <c r="NJM244" s="109"/>
      <c r="NJN244" s="109"/>
      <c r="NJO244" s="109"/>
      <c r="NJP244" s="109"/>
      <c r="NJQ244" s="109"/>
      <c r="NJR244" s="109"/>
      <c r="NJS244" s="109"/>
      <c r="NJT244" s="109"/>
      <c r="NJU244" s="109"/>
      <c r="NJV244" s="109"/>
      <c r="NJW244" s="109"/>
      <c r="NJX244" s="109"/>
      <c r="NJY244" s="109"/>
      <c r="NJZ244" s="109"/>
      <c r="NKA244" s="109"/>
      <c r="NKB244" s="109"/>
      <c r="NKC244" s="109"/>
      <c r="NKD244" s="109"/>
      <c r="NKE244" s="109"/>
      <c r="NKF244" s="109"/>
      <c r="NKG244" s="109"/>
      <c r="NKH244" s="109"/>
      <c r="NKI244" s="109"/>
      <c r="NKJ244" s="109"/>
      <c r="NKK244" s="109"/>
      <c r="NKL244" s="109"/>
      <c r="NKM244" s="109"/>
      <c r="NKN244" s="109"/>
      <c r="NKO244" s="109"/>
      <c r="NKP244" s="109"/>
      <c r="NKQ244" s="109"/>
      <c r="NKR244" s="109"/>
      <c r="NKS244" s="109"/>
      <c r="NKT244" s="109"/>
      <c r="NKU244" s="109"/>
      <c r="NKV244" s="109"/>
      <c r="NKW244" s="109"/>
      <c r="NKX244" s="109"/>
      <c r="NKY244" s="109"/>
      <c r="NKZ244" s="109"/>
      <c r="NLA244" s="109"/>
      <c r="NLB244" s="109"/>
      <c r="NLC244" s="109"/>
      <c r="NLD244" s="109"/>
      <c r="NLE244" s="109"/>
      <c r="NLF244" s="109"/>
      <c r="NLG244" s="109"/>
      <c r="NLH244" s="109"/>
      <c r="NLI244" s="109"/>
      <c r="NLJ244" s="109"/>
      <c r="NLK244" s="109"/>
      <c r="NLL244" s="109"/>
      <c r="NLM244" s="109"/>
      <c r="NLN244" s="109"/>
      <c r="NLO244" s="109"/>
      <c r="NLP244" s="109"/>
      <c r="NLQ244" s="109"/>
      <c r="NLR244" s="109"/>
      <c r="NLS244" s="109"/>
      <c r="NLT244" s="109"/>
      <c r="NLU244" s="109"/>
      <c r="NLV244" s="109"/>
      <c r="NLW244" s="109"/>
      <c r="NLX244" s="109"/>
      <c r="NLY244" s="109"/>
      <c r="NLZ244" s="109"/>
      <c r="NMA244" s="109"/>
      <c r="NMB244" s="109"/>
      <c r="NMC244" s="109"/>
      <c r="NMD244" s="109"/>
      <c r="NME244" s="109"/>
      <c r="NMF244" s="109"/>
      <c r="NMG244" s="109"/>
      <c r="NMH244" s="109"/>
      <c r="NMI244" s="109"/>
      <c r="NMJ244" s="109"/>
      <c r="NMK244" s="109"/>
      <c r="NML244" s="109"/>
      <c r="NMM244" s="109"/>
      <c r="NMN244" s="109"/>
      <c r="NMO244" s="109"/>
      <c r="NMP244" s="109"/>
      <c r="NMQ244" s="109"/>
      <c r="NMR244" s="109"/>
      <c r="NMS244" s="109"/>
      <c r="NMT244" s="109"/>
      <c r="NMU244" s="109"/>
      <c r="NMV244" s="109"/>
      <c r="NMW244" s="109"/>
      <c r="NMX244" s="109"/>
      <c r="NMY244" s="109"/>
      <c r="NMZ244" s="109"/>
      <c r="NNA244" s="109"/>
      <c r="NNB244" s="109"/>
      <c r="NNC244" s="109"/>
      <c r="NND244" s="109"/>
      <c r="NNE244" s="109"/>
      <c r="NNF244" s="109"/>
      <c r="NNG244" s="109"/>
      <c r="NNH244" s="109"/>
      <c r="NNI244" s="109"/>
      <c r="NNJ244" s="109"/>
      <c r="NNK244" s="109"/>
      <c r="NNL244" s="109"/>
      <c r="NNM244" s="109"/>
      <c r="NNN244" s="109"/>
      <c r="NNO244" s="109"/>
      <c r="NNP244" s="109"/>
      <c r="NNQ244" s="109"/>
      <c r="NNR244" s="109"/>
      <c r="NNS244" s="109"/>
      <c r="NNT244" s="109"/>
      <c r="NNU244" s="109"/>
      <c r="NNV244" s="109"/>
      <c r="NNW244" s="109"/>
      <c r="NNX244" s="109"/>
      <c r="NNY244" s="109"/>
      <c r="NNZ244" s="109"/>
      <c r="NOA244" s="109"/>
      <c r="NOB244" s="109"/>
      <c r="NOC244" s="109"/>
      <c r="NOD244" s="109"/>
      <c r="NOE244" s="109"/>
      <c r="NOF244" s="109"/>
      <c r="NOG244" s="109"/>
      <c r="NOH244" s="109"/>
      <c r="NOI244" s="109"/>
      <c r="NOJ244" s="109"/>
      <c r="NOK244" s="109"/>
      <c r="NOL244" s="109"/>
      <c r="NOM244" s="109"/>
      <c r="NON244" s="109"/>
      <c r="NOO244" s="109"/>
      <c r="NOP244" s="109"/>
      <c r="NOQ244" s="109"/>
      <c r="NOR244" s="109"/>
      <c r="NOS244" s="109"/>
      <c r="NOT244" s="109"/>
      <c r="NOU244" s="109"/>
      <c r="NOV244" s="109"/>
      <c r="NOW244" s="109"/>
      <c r="NOX244" s="109"/>
      <c r="NOY244" s="109"/>
      <c r="NOZ244" s="109"/>
      <c r="NPA244" s="109"/>
      <c r="NPB244" s="109"/>
      <c r="NPC244" s="109"/>
      <c r="NPD244" s="109"/>
      <c r="NPE244" s="109"/>
      <c r="NPF244" s="109"/>
      <c r="NPG244" s="109"/>
      <c r="NPH244" s="109"/>
      <c r="NPI244" s="109"/>
      <c r="NPJ244" s="109"/>
      <c r="NPK244" s="109"/>
      <c r="NPL244" s="109"/>
      <c r="NPM244" s="109"/>
      <c r="NPN244" s="109"/>
      <c r="NPO244" s="109"/>
      <c r="NPP244" s="109"/>
      <c r="NPQ244" s="109"/>
      <c r="NPR244" s="109"/>
      <c r="NPS244" s="109"/>
      <c r="NPT244" s="109"/>
      <c r="NPU244" s="109"/>
      <c r="NPV244" s="109"/>
      <c r="NPW244" s="109"/>
      <c r="NPX244" s="109"/>
      <c r="NPY244" s="109"/>
      <c r="NPZ244" s="109"/>
      <c r="NQA244" s="109"/>
      <c r="NQB244" s="109"/>
      <c r="NQC244" s="109"/>
      <c r="NQD244" s="109"/>
      <c r="NQE244" s="109"/>
      <c r="NQF244" s="109"/>
      <c r="NQG244" s="109"/>
      <c r="NQH244" s="109"/>
      <c r="NQI244" s="109"/>
      <c r="NQJ244" s="109"/>
      <c r="NQK244" s="109"/>
      <c r="NQL244" s="109"/>
      <c r="NQM244" s="109"/>
      <c r="NQN244" s="109"/>
      <c r="NQO244" s="109"/>
      <c r="NQP244" s="109"/>
      <c r="NQQ244" s="109"/>
      <c r="NQR244" s="109"/>
      <c r="NQS244" s="109"/>
      <c r="NQT244" s="109"/>
      <c r="NQU244" s="109"/>
      <c r="NQV244" s="109"/>
      <c r="NQW244" s="109"/>
      <c r="NQX244" s="109"/>
      <c r="NQY244" s="109"/>
      <c r="NQZ244" s="109"/>
      <c r="NRA244" s="109"/>
      <c r="NRB244" s="109"/>
      <c r="NRC244" s="109"/>
      <c r="NRD244" s="109"/>
      <c r="NRE244" s="109"/>
      <c r="NRF244" s="109"/>
      <c r="NRG244" s="109"/>
      <c r="NRH244" s="109"/>
      <c r="NRI244" s="109"/>
      <c r="NRJ244" s="109"/>
      <c r="NRK244" s="109"/>
      <c r="NRL244" s="109"/>
      <c r="NRM244" s="109"/>
      <c r="NRN244" s="109"/>
      <c r="NRO244" s="109"/>
      <c r="NRP244" s="109"/>
      <c r="NRQ244" s="109"/>
      <c r="NRR244" s="109"/>
      <c r="NRS244" s="109"/>
      <c r="NRT244" s="109"/>
      <c r="NRU244" s="109"/>
      <c r="NRV244" s="109"/>
      <c r="NRW244" s="109"/>
      <c r="NRX244" s="109"/>
      <c r="NRY244" s="109"/>
      <c r="NRZ244" s="109"/>
      <c r="NSA244" s="109"/>
      <c r="NSB244" s="109"/>
      <c r="NSC244" s="109"/>
      <c r="NSD244" s="109"/>
      <c r="NSE244" s="109"/>
      <c r="NSF244" s="109"/>
      <c r="NSG244" s="109"/>
      <c r="NSH244" s="109"/>
      <c r="NSI244" s="109"/>
      <c r="NSJ244" s="109"/>
      <c r="NSK244" s="109"/>
      <c r="NSL244" s="109"/>
      <c r="NSM244" s="109"/>
      <c r="NSN244" s="109"/>
      <c r="NSO244" s="109"/>
      <c r="NSP244" s="109"/>
      <c r="NSQ244" s="109"/>
      <c r="NSR244" s="109"/>
      <c r="NSS244" s="109"/>
      <c r="NST244" s="109"/>
      <c r="NSU244" s="109"/>
      <c r="NSV244" s="109"/>
      <c r="NSW244" s="109"/>
      <c r="NSX244" s="109"/>
      <c r="NSY244" s="109"/>
      <c r="NSZ244" s="109"/>
      <c r="NTA244" s="109"/>
      <c r="NTB244" s="109"/>
      <c r="NTC244" s="109"/>
      <c r="NTD244" s="109"/>
      <c r="NTE244" s="109"/>
      <c r="NTF244" s="109"/>
      <c r="NTG244" s="109"/>
      <c r="NTH244" s="109"/>
      <c r="NTI244" s="109"/>
      <c r="NTJ244" s="109"/>
      <c r="NTK244" s="109"/>
      <c r="NTL244" s="109"/>
      <c r="NTM244" s="109"/>
      <c r="NTN244" s="109"/>
      <c r="NTO244" s="109"/>
      <c r="NTP244" s="109"/>
      <c r="NTQ244" s="109"/>
      <c r="NTR244" s="109"/>
      <c r="NTS244" s="109"/>
      <c r="NTT244" s="109"/>
      <c r="NTU244" s="109"/>
      <c r="NTV244" s="109"/>
      <c r="NTW244" s="109"/>
      <c r="NTX244" s="109"/>
      <c r="NTY244" s="109"/>
      <c r="NTZ244" s="109"/>
      <c r="NUA244" s="109"/>
      <c r="NUB244" s="109"/>
      <c r="NUC244" s="109"/>
      <c r="NUD244" s="109"/>
      <c r="NUE244" s="109"/>
      <c r="NUF244" s="109"/>
      <c r="NUG244" s="109"/>
      <c r="NUH244" s="109"/>
      <c r="NUI244" s="109"/>
      <c r="NUJ244" s="109"/>
      <c r="NUK244" s="109"/>
      <c r="NUL244" s="109"/>
      <c r="NUM244" s="109"/>
      <c r="NUN244" s="109"/>
      <c r="NUO244" s="109"/>
      <c r="NUP244" s="109"/>
      <c r="NUQ244" s="109"/>
      <c r="NUR244" s="109"/>
      <c r="NUS244" s="109"/>
      <c r="NUT244" s="109"/>
      <c r="NUU244" s="109"/>
      <c r="NUV244" s="109"/>
      <c r="NUW244" s="109"/>
      <c r="NUX244" s="109"/>
      <c r="NUY244" s="109"/>
      <c r="NUZ244" s="109"/>
      <c r="NVA244" s="109"/>
      <c r="NVB244" s="109"/>
      <c r="NVC244" s="109"/>
      <c r="NVD244" s="109"/>
      <c r="NVE244" s="109"/>
      <c r="NVF244" s="109"/>
      <c r="NVG244" s="109"/>
      <c r="NVH244" s="109"/>
      <c r="NVI244" s="109"/>
      <c r="NVJ244" s="109"/>
      <c r="NVK244" s="109"/>
      <c r="NVL244" s="109"/>
      <c r="NVM244" s="109"/>
      <c r="NVN244" s="109"/>
      <c r="NVO244" s="109"/>
      <c r="NVP244" s="109"/>
      <c r="NVQ244" s="109"/>
      <c r="NVR244" s="109"/>
      <c r="NVS244" s="109"/>
      <c r="NVT244" s="109"/>
      <c r="NVU244" s="109"/>
      <c r="NVV244" s="109"/>
      <c r="NVW244" s="109"/>
      <c r="NVX244" s="109"/>
      <c r="NVY244" s="109"/>
      <c r="NVZ244" s="109"/>
      <c r="NWA244" s="109"/>
      <c r="NWB244" s="109"/>
      <c r="NWC244" s="109"/>
      <c r="NWD244" s="109"/>
      <c r="NWE244" s="109"/>
      <c r="NWF244" s="109"/>
      <c r="NWG244" s="109"/>
      <c r="NWH244" s="109"/>
      <c r="NWI244" s="109"/>
      <c r="NWJ244" s="109"/>
      <c r="NWK244" s="109"/>
      <c r="NWL244" s="109"/>
      <c r="NWM244" s="109"/>
      <c r="NWN244" s="109"/>
      <c r="NWO244" s="109"/>
      <c r="NWP244" s="109"/>
      <c r="NWQ244" s="109"/>
      <c r="NWR244" s="109"/>
      <c r="NWS244" s="109"/>
      <c r="NWT244" s="109"/>
      <c r="NWU244" s="109"/>
      <c r="NWV244" s="109"/>
      <c r="NWW244" s="109"/>
      <c r="NWX244" s="109"/>
      <c r="NWY244" s="109"/>
      <c r="NWZ244" s="109"/>
      <c r="NXA244" s="109"/>
      <c r="NXB244" s="109"/>
      <c r="NXC244" s="109"/>
      <c r="NXD244" s="109"/>
      <c r="NXE244" s="109"/>
      <c r="NXF244" s="109"/>
      <c r="NXG244" s="109"/>
      <c r="NXH244" s="109"/>
      <c r="NXI244" s="109"/>
      <c r="NXJ244" s="109"/>
      <c r="NXK244" s="109"/>
      <c r="NXL244" s="109"/>
      <c r="NXM244" s="109"/>
      <c r="NXN244" s="109"/>
      <c r="NXO244" s="109"/>
      <c r="NXP244" s="109"/>
      <c r="NXQ244" s="109"/>
      <c r="NXR244" s="109"/>
      <c r="NXS244" s="109"/>
      <c r="NXT244" s="109"/>
      <c r="NXU244" s="109"/>
      <c r="NXV244" s="109"/>
      <c r="NXW244" s="109"/>
      <c r="NXX244" s="109"/>
      <c r="NXY244" s="109"/>
      <c r="NXZ244" s="109"/>
      <c r="NYA244" s="109"/>
      <c r="NYB244" s="109"/>
      <c r="NYC244" s="109"/>
      <c r="NYD244" s="109"/>
      <c r="NYE244" s="109"/>
      <c r="NYF244" s="109"/>
      <c r="NYG244" s="109"/>
      <c r="NYH244" s="109"/>
      <c r="NYI244" s="109"/>
      <c r="NYJ244" s="109"/>
      <c r="NYK244" s="109"/>
      <c r="NYL244" s="109"/>
      <c r="NYM244" s="109"/>
      <c r="NYN244" s="109"/>
      <c r="NYO244" s="109"/>
      <c r="NYP244" s="109"/>
      <c r="NYQ244" s="109"/>
      <c r="NYR244" s="109"/>
      <c r="NYS244" s="109"/>
      <c r="NYT244" s="109"/>
      <c r="NYU244" s="109"/>
      <c r="NYV244" s="109"/>
      <c r="NYW244" s="109"/>
      <c r="NYX244" s="109"/>
      <c r="NYY244" s="109"/>
      <c r="NYZ244" s="109"/>
      <c r="NZA244" s="109"/>
      <c r="NZB244" s="109"/>
      <c r="NZC244" s="109"/>
      <c r="NZD244" s="109"/>
      <c r="NZE244" s="109"/>
      <c r="NZF244" s="109"/>
      <c r="NZG244" s="109"/>
      <c r="NZH244" s="109"/>
      <c r="NZI244" s="109"/>
      <c r="NZJ244" s="109"/>
      <c r="NZK244" s="109"/>
      <c r="NZL244" s="109"/>
      <c r="NZM244" s="109"/>
      <c r="NZN244" s="109"/>
      <c r="NZO244" s="109"/>
      <c r="NZP244" s="109"/>
      <c r="NZQ244" s="109"/>
      <c r="NZR244" s="109"/>
      <c r="NZS244" s="109"/>
      <c r="NZT244" s="109"/>
      <c r="NZU244" s="109"/>
      <c r="NZV244" s="109"/>
      <c r="NZW244" s="109"/>
      <c r="NZX244" s="109"/>
      <c r="NZY244" s="109"/>
      <c r="NZZ244" s="109"/>
      <c r="OAA244" s="109"/>
      <c r="OAB244" s="109"/>
      <c r="OAC244" s="109"/>
      <c r="OAD244" s="109"/>
      <c r="OAE244" s="109"/>
      <c r="OAF244" s="109"/>
      <c r="OAG244" s="109"/>
      <c r="OAH244" s="109"/>
      <c r="OAI244" s="109"/>
      <c r="OAJ244" s="109"/>
      <c r="OAK244" s="109"/>
      <c r="OAL244" s="109"/>
      <c r="OAM244" s="109"/>
      <c r="OAN244" s="109"/>
      <c r="OAO244" s="109"/>
      <c r="OAP244" s="109"/>
      <c r="OAQ244" s="109"/>
      <c r="OAR244" s="109"/>
      <c r="OAS244" s="109"/>
      <c r="OAT244" s="109"/>
      <c r="OAU244" s="109"/>
      <c r="OAV244" s="109"/>
      <c r="OAW244" s="109"/>
      <c r="OAX244" s="109"/>
      <c r="OAY244" s="109"/>
      <c r="OAZ244" s="109"/>
      <c r="OBA244" s="109"/>
      <c r="OBB244" s="109"/>
      <c r="OBC244" s="109"/>
      <c r="OBD244" s="109"/>
      <c r="OBE244" s="109"/>
      <c r="OBF244" s="109"/>
      <c r="OBG244" s="109"/>
      <c r="OBH244" s="109"/>
      <c r="OBI244" s="109"/>
      <c r="OBJ244" s="109"/>
      <c r="OBK244" s="109"/>
      <c r="OBL244" s="109"/>
      <c r="OBM244" s="109"/>
      <c r="OBN244" s="109"/>
      <c r="OBO244" s="109"/>
      <c r="OBP244" s="109"/>
      <c r="OBQ244" s="109"/>
      <c r="OBR244" s="109"/>
      <c r="OBS244" s="109"/>
      <c r="OBT244" s="109"/>
      <c r="OBU244" s="109"/>
      <c r="OBV244" s="109"/>
      <c r="OBW244" s="109"/>
      <c r="OBX244" s="109"/>
      <c r="OBY244" s="109"/>
      <c r="OBZ244" s="109"/>
      <c r="OCA244" s="109"/>
      <c r="OCB244" s="109"/>
      <c r="OCC244" s="109"/>
      <c r="OCD244" s="109"/>
      <c r="OCE244" s="109"/>
      <c r="OCF244" s="109"/>
      <c r="OCG244" s="109"/>
      <c r="OCH244" s="109"/>
      <c r="OCI244" s="109"/>
      <c r="OCJ244" s="109"/>
      <c r="OCK244" s="109"/>
      <c r="OCL244" s="109"/>
      <c r="OCM244" s="109"/>
      <c r="OCN244" s="109"/>
      <c r="OCO244" s="109"/>
      <c r="OCP244" s="109"/>
      <c r="OCQ244" s="109"/>
      <c r="OCR244" s="109"/>
      <c r="OCS244" s="109"/>
      <c r="OCT244" s="109"/>
      <c r="OCU244" s="109"/>
      <c r="OCV244" s="109"/>
      <c r="OCW244" s="109"/>
      <c r="OCX244" s="109"/>
      <c r="OCY244" s="109"/>
      <c r="OCZ244" s="109"/>
      <c r="ODA244" s="109"/>
      <c r="ODB244" s="109"/>
      <c r="ODC244" s="109"/>
      <c r="ODD244" s="109"/>
      <c r="ODE244" s="109"/>
      <c r="ODF244" s="109"/>
      <c r="ODG244" s="109"/>
      <c r="ODH244" s="109"/>
      <c r="ODI244" s="109"/>
      <c r="ODJ244" s="109"/>
      <c r="ODK244" s="109"/>
      <c r="ODL244" s="109"/>
      <c r="ODM244" s="109"/>
      <c r="ODN244" s="109"/>
      <c r="ODO244" s="109"/>
      <c r="ODP244" s="109"/>
      <c r="ODQ244" s="109"/>
      <c r="ODR244" s="109"/>
      <c r="ODS244" s="109"/>
      <c r="ODT244" s="109"/>
      <c r="ODU244" s="109"/>
      <c r="ODV244" s="109"/>
      <c r="ODW244" s="109"/>
      <c r="ODX244" s="109"/>
      <c r="ODY244" s="109"/>
      <c r="ODZ244" s="109"/>
      <c r="OEA244" s="109"/>
      <c r="OEB244" s="109"/>
      <c r="OEC244" s="109"/>
      <c r="OED244" s="109"/>
      <c r="OEE244" s="109"/>
      <c r="OEF244" s="109"/>
      <c r="OEG244" s="109"/>
      <c r="OEH244" s="109"/>
      <c r="OEI244" s="109"/>
      <c r="OEJ244" s="109"/>
      <c r="OEK244" s="109"/>
      <c r="OEL244" s="109"/>
      <c r="OEM244" s="109"/>
      <c r="OEN244" s="109"/>
      <c r="OEO244" s="109"/>
      <c r="OEP244" s="109"/>
      <c r="OEQ244" s="109"/>
      <c r="OER244" s="109"/>
      <c r="OES244" s="109"/>
      <c r="OET244" s="109"/>
      <c r="OEU244" s="109"/>
      <c r="OEV244" s="109"/>
      <c r="OEW244" s="109"/>
      <c r="OEX244" s="109"/>
      <c r="OEY244" s="109"/>
      <c r="OEZ244" s="109"/>
      <c r="OFA244" s="109"/>
      <c r="OFB244" s="109"/>
      <c r="OFC244" s="109"/>
      <c r="OFD244" s="109"/>
      <c r="OFE244" s="109"/>
      <c r="OFF244" s="109"/>
      <c r="OFG244" s="109"/>
      <c r="OFH244" s="109"/>
      <c r="OFI244" s="109"/>
      <c r="OFJ244" s="109"/>
      <c r="OFK244" s="109"/>
      <c r="OFL244" s="109"/>
      <c r="OFM244" s="109"/>
      <c r="OFN244" s="109"/>
      <c r="OFO244" s="109"/>
      <c r="OFP244" s="109"/>
      <c r="OFQ244" s="109"/>
      <c r="OFR244" s="109"/>
      <c r="OFS244" s="109"/>
      <c r="OFT244" s="109"/>
      <c r="OFU244" s="109"/>
      <c r="OFV244" s="109"/>
      <c r="OFW244" s="109"/>
      <c r="OFX244" s="109"/>
      <c r="OFY244" s="109"/>
      <c r="OFZ244" s="109"/>
      <c r="OGA244" s="109"/>
      <c r="OGB244" s="109"/>
      <c r="OGC244" s="109"/>
      <c r="OGD244" s="109"/>
      <c r="OGE244" s="109"/>
      <c r="OGF244" s="109"/>
      <c r="OGG244" s="109"/>
      <c r="OGH244" s="109"/>
      <c r="OGI244" s="109"/>
      <c r="OGJ244" s="109"/>
      <c r="OGK244" s="109"/>
      <c r="OGL244" s="109"/>
      <c r="OGM244" s="109"/>
      <c r="OGN244" s="109"/>
      <c r="OGO244" s="109"/>
      <c r="OGP244" s="109"/>
      <c r="OGQ244" s="109"/>
      <c r="OGR244" s="109"/>
      <c r="OGS244" s="109"/>
      <c r="OGT244" s="109"/>
      <c r="OGU244" s="109"/>
      <c r="OGV244" s="109"/>
      <c r="OGW244" s="109"/>
      <c r="OGX244" s="109"/>
      <c r="OGY244" s="109"/>
      <c r="OGZ244" s="109"/>
      <c r="OHA244" s="109"/>
      <c r="OHB244" s="109"/>
      <c r="OHC244" s="109"/>
      <c r="OHD244" s="109"/>
      <c r="OHE244" s="109"/>
      <c r="OHF244" s="109"/>
      <c r="OHG244" s="109"/>
      <c r="OHH244" s="109"/>
      <c r="OHI244" s="109"/>
      <c r="OHJ244" s="109"/>
      <c r="OHK244" s="109"/>
      <c r="OHL244" s="109"/>
      <c r="OHM244" s="109"/>
      <c r="OHN244" s="109"/>
      <c r="OHO244" s="109"/>
      <c r="OHP244" s="109"/>
      <c r="OHQ244" s="109"/>
      <c r="OHR244" s="109"/>
      <c r="OHS244" s="109"/>
      <c r="OHT244" s="109"/>
      <c r="OHU244" s="109"/>
      <c r="OHV244" s="109"/>
      <c r="OHW244" s="109"/>
      <c r="OHX244" s="109"/>
      <c r="OHY244" s="109"/>
      <c r="OHZ244" s="109"/>
      <c r="OIA244" s="109"/>
      <c r="OIB244" s="109"/>
      <c r="OIC244" s="109"/>
      <c r="OID244" s="109"/>
      <c r="OIE244" s="109"/>
      <c r="OIF244" s="109"/>
      <c r="OIG244" s="109"/>
      <c r="OIH244" s="109"/>
      <c r="OII244" s="109"/>
      <c r="OIJ244" s="109"/>
      <c r="OIK244" s="109"/>
      <c r="OIL244" s="109"/>
      <c r="OIM244" s="109"/>
      <c r="OIN244" s="109"/>
      <c r="OIO244" s="109"/>
      <c r="OIP244" s="109"/>
      <c r="OIQ244" s="109"/>
      <c r="OIR244" s="109"/>
      <c r="OIS244" s="109"/>
      <c r="OIT244" s="109"/>
      <c r="OIU244" s="109"/>
      <c r="OIV244" s="109"/>
      <c r="OIW244" s="109"/>
      <c r="OIX244" s="109"/>
      <c r="OIY244" s="109"/>
      <c r="OIZ244" s="109"/>
      <c r="OJA244" s="109"/>
      <c r="OJB244" s="109"/>
      <c r="OJC244" s="109"/>
      <c r="OJD244" s="109"/>
      <c r="OJE244" s="109"/>
      <c r="OJF244" s="109"/>
      <c r="OJG244" s="109"/>
      <c r="OJH244" s="109"/>
      <c r="OJI244" s="109"/>
      <c r="OJJ244" s="109"/>
      <c r="OJK244" s="109"/>
      <c r="OJL244" s="109"/>
      <c r="OJM244" s="109"/>
      <c r="OJN244" s="109"/>
      <c r="OJO244" s="109"/>
      <c r="OJP244" s="109"/>
      <c r="OJQ244" s="109"/>
      <c r="OJR244" s="109"/>
      <c r="OJS244" s="109"/>
      <c r="OJT244" s="109"/>
      <c r="OJU244" s="109"/>
      <c r="OJV244" s="109"/>
      <c r="OJW244" s="109"/>
      <c r="OJX244" s="109"/>
      <c r="OJY244" s="109"/>
      <c r="OJZ244" s="109"/>
      <c r="OKA244" s="109"/>
      <c r="OKB244" s="109"/>
      <c r="OKC244" s="109"/>
      <c r="OKD244" s="109"/>
      <c r="OKE244" s="109"/>
      <c r="OKF244" s="109"/>
      <c r="OKG244" s="109"/>
      <c r="OKH244" s="109"/>
      <c r="OKI244" s="109"/>
      <c r="OKJ244" s="109"/>
      <c r="OKK244" s="109"/>
      <c r="OKL244" s="109"/>
      <c r="OKM244" s="109"/>
      <c r="OKN244" s="109"/>
      <c r="OKO244" s="109"/>
      <c r="OKP244" s="109"/>
      <c r="OKQ244" s="109"/>
      <c r="OKR244" s="109"/>
      <c r="OKS244" s="109"/>
      <c r="OKT244" s="109"/>
      <c r="OKU244" s="109"/>
      <c r="OKV244" s="109"/>
      <c r="OKW244" s="109"/>
      <c r="OKX244" s="109"/>
      <c r="OKY244" s="109"/>
      <c r="OKZ244" s="109"/>
      <c r="OLA244" s="109"/>
      <c r="OLB244" s="109"/>
      <c r="OLC244" s="109"/>
      <c r="OLD244" s="109"/>
      <c r="OLE244" s="109"/>
      <c r="OLF244" s="109"/>
      <c r="OLG244" s="109"/>
      <c r="OLH244" s="109"/>
      <c r="OLI244" s="109"/>
      <c r="OLJ244" s="109"/>
      <c r="OLK244" s="109"/>
      <c r="OLL244" s="109"/>
      <c r="OLM244" s="109"/>
      <c r="OLN244" s="109"/>
      <c r="OLO244" s="109"/>
      <c r="OLP244" s="109"/>
      <c r="OLQ244" s="109"/>
      <c r="OLR244" s="109"/>
      <c r="OLS244" s="109"/>
      <c r="OLT244" s="109"/>
      <c r="OLU244" s="109"/>
      <c r="OLV244" s="109"/>
      <c r="OLW244" s="109"/>
      <c r="OLX244" s="109"/>
      <c r="OLY244" s="109"/>
      <c r="OLZ244" s="109"/>
      <c r="OMA244" s="109"/>
      <c r="OMB244" s="109"/>
      <c r="OMC244" s="109"/>
      <c r="OMD244" s="109"/>
      <c r="OME244" s="109"/>
      <c r="OMF244" s="109"/>
      <c r="OMG244" s="109"/>
      <c r="OMH244" s="109"/>
      <c r="OMI244" s="109"/>
      <c r="OMJ244" s="109"/>
      <c r="OMK244" s="109"/>
      <c r="OML244" s="109"/>
      <c r="OMM244" s="109"/>
      <c r="OMN244" s="109"/>
      <c r="OMO244" s="109"/>
      <c r="OMP244" s="109"/>
      <c r="OMQ244" s="109"/>
      <c r="OMR244" s="109"/>
      <c r="OMS244" s="109"/>
      <c r="OMT244" s="109"/>
      <c r="OMU244" s="109"/>
      <c r="OMV244" s="109"/>
      <c r="OMW244" s="109"/>
      <c r="OMX244" s="109"/>
      <c r="OMY244" s="109"/>
      <c r="OMZ244" s="109"/>
      <c r="ONA244" s="109"/>
      <c r="ONB244" s="109"/>
      <c r="ONC244" s="109"/>
      <c r="OND244" s="109"/>
      <c r="ONE244" s="109"/>
      <c r="ONF244" s="109"/>
      <c r="ONG244" s="109"/>
      <c r="ONH244" s="109"/>
      <c r="ONI244" s="109"/>
      <c r="ONJ244" s="109"/>
      <c r="ONK244" s="109"/>
      <c r="ONL244" s="109"/>
      <c r="ONM244" s="109"/>
      <c r="ONN244" s="109"/>
      <c r="ONO244" s="109"/>
      <c r="ONP244" s="109"/>
      <c r="ONQ244" s="109"/>
      <c r="ONR244" s="109"/>
      <c r="ONS244" s="109"/>
      <c r="ONT244" s="109"/>
      <c r="ONU244" s="109"/>
      <c r="ONV244" s="109"/>
      <c r="ONW244" s="109"/>
      <c r="ONX244" s="109"/>
      <c r="ONY244" s="109"/>
      <c r="ONZ244" s="109"/>
      <c r="OOA244" s="109"/>
      <c r="OOB244" s="109"/>
      <c r="OOC244" s="109"/>
      <c r="OOD244" s="109"/>
      <c r="OOE244" s="109"/>
      <c r="OOF244" s="109"/>
      <c r="OOG244" s="109"/>
      <c r="OOH244" s="109"/>
      <c r="OOI244" s="109"/>
      <c r="OOJ244" s="109"/>
      <c r="OOK244" s="109"/>
      <c r="OOL244" s="109"/>
      <c r="OOM244" s="109"/>
      <c r="OON244" s="109"/>
      <c r="OOO244" s="109"/>
      <c r="OOP244" s="109"/>
      <c r="OOQ244" s="109"/>
      <c r="OOR244" s="109"/>
      <c r="OOS244" s="109"/>
      <c r="OOT244" s="109"/>
      <c r="OOU244" s="109"/>
      <c r="OOV244" s="109"/>
      <c r="OOW244" s="109"/>
      <c r="OOX244" s="109"/>
      <c r="OOY244" s="109"/>
      <c r="OOZ244" s="109"/>
      <c r="OPA244" s="109"/>
      <c r="OPB244" s="109"/>
      <c r="OPC244" s="109"/>
      <c r="OPD244" s="109"/>
      <c r="OPE244" s="109"/>
      <c r="OPF244" s="109"/>
      <c r="OPG244" s="109"/>
      <c r="OPH244" s="109"/>
      <c r="OPI244" s="109"/>
      <c r="OPJ244" s="109"/>
      <c r="OPK244" s="109"/>
      <c r="OPL244" s="109"/>
      <c r="OPM244" s="109"/>
      <c r="OPN244" s="109"/>
      <c r="OPO244" s="109"/>
      <c r="OPP244" s="109"/>
      <c r="OPQ244" s="109"/>
      <c r="OPR244" s="109"/>
      <c r="OPS244" s="109"/>
      <c r="OPT244" s="109"/>
      <c r="OPU244" s="109"/>
      <c r="OPV244" s="109"/>
      <c r="OPW244" s="109"/>
      <c r="OPX244" s="109"/>
      <c r="OPY244" s="109"/>
      <c r="OPZ244" s="109"/>
      <c r="OQA244" s="109"/>
      <c r="OQB244" s="109"/>
      <c r="OQC244" s="109"/>
      <c r="OQD244" s="109"/>
      <c r="OQE244" s="109"/>
      <c r="OQF244" s="109"/>
      <c r="OQG244" s="109"/>
      <c r="OQH244" s="109"/>
      <c r="OQI244" s="109"/>
      <c r="OQJ244" s="109"/>
      <c r="OQK244" s="109"/>
      <c r="OQL244" s="109"/>
      <c r="OQM244" s="109"/>
      <c r="OQN244" s="109"/>
      <c r="OQO244" s="109"/>
      <c r="OQP244" s="109"/>
      <c r="OQQ244" s="109"/>
      <c r="OQR244" s="109"/>
      <c r="OQS244" s="109"/>
      <c r="OQT244" s="109"/>
      <c r="OQU244" s="109"/>
      <c r="OQV244" s="109"/>
      <c r="OQW244" s="109"/>
      <c r="OQX244" s="109"/>
      <c r="OQY244" s="109"/>
      <c r="OQZ244" s="109"/>
      <c r="ORA244" s="109"/>
      <c r="ORB244" s="109"/>
      <c r="ORC244" s="109"/>
      <c r="ORD244" s="109"/>
      <c r="ORE244" s="109"/>
      <c r="ORF244" s="109"/>
      <c r="ORG244" s="109"/>
      <c r="ORH244" s="109"/>
      <c r="ORI244" s="109"/>
      <c r="ORJ244" s="109"/>
      <c r="ORK244" s="109"/>
      <c r="ORL244" s="109"/>
      <c r="ORM244" s="109"/>
      <c r="ORN244" s="109"/>
      <c r="ORO244" s="109"/>
      <c r="ORP244" s="109"/>
      <c r="ORQ244" s="109"/>
      <c r="ORR244" s="109"/>
      <c r="ORS244" s="109"/>
      <c r="ORT244" s="109"/>
      <c r="ORU244" s="109"/>
      <c r="ORV244" s="109"/>
      <c r="ORW244" s="109"/>
      <c r="ORX244" s="109"/>
      <c r="ORY244" s="109"/>
      <c r="ORZ244" s="109"/>
      <c r="OSA244" s="109"/>
      <c r="OSB244" s="109"/>
      <c r="OSC244" s="109"/>
      <c r="OSD244" s="109"/>
      <c r="OSE244" s="109"/>
      <c r="OSF244" s="109"/>
      <c r="OSG244" s="109"/>
      <c r="OSH244" s="109"/>
      <c r="OSI244" s="109"/>
      <c r="OSJ244" s="109"/>
      <c r="OSK244" s="109"/>
      <c r="OSL244" s="109"/>
      <c r="OSM244" s="109"/>
      <c r="OSN244" s="109"/>
      <c r="OSO244" s="109"/>
      <c r="OSP244" s="109"/>
      <c r="OSQ244" s="109"/>
      <c r="OSR244" s="109"/>
      <c r="OSS244" s="109"/>
      <c r="OST244" s="109"/>
      <c r="OSU244" s="109"/>
      <c r="OSV244" s="109"/>
      <c r="OSW244" s="109"/>
      <c r="OSX244" s="109"/>
      <c r="OSY244" s="109"/>
      <c r="OSZ244" s="109"/>
      <c r="OTA244" s="109"/>
      <c r="OTB244" s="109"/>
      <c r="OTC244" s="109"/>
      <c r="OTD244" s="109"/>
      <c r="OTE244" s="109"/>
      <c r="OTF244" s="109"/>
      <c r="OTG244" s="109"/>
      <c r="OTH244" s="109"/>
      <c r="OTI244" s="109"/>
      <c r="OTJ244" s="109"/>
      <c r="OTK244" s="109"/>
      <c r="OTL244" s="109"/>
      <c r="OTM244" s="109"/>
      <c r="OTN244" s="109"/>
      <c r="OTO244" s="109"/>
      <c r="OTP244" s="109"/>
      <c r="OTQ244" s="109"/>
      <c r="OTR244" s="109"/>
      <c r="OTS244" s="109"/>
      <c r="OTT244" s="109"/>
      <c r="OTU244" s="109"/>
      <c r="OTV244" s="109"/>
      <c r="OTW244" s="109"/>
      <c r="OTX244" s="109"/>
      <c r="OTY244" s="109"/>
      <c r="OTZ244" s="109"/>
      <c r="OUA244" s="109"/>
      <c r="OUB244" s="109"/>
      <c r="OUC244" s="109"/>
      <c r="OUD244" s="109"/>
      <c r="OUE244" s="109"/>
      <c r="OUF244" s="109"/>
      <c r="OUG244" s="109"/>
      <c r="OUH244" s="109"/>
      <c r="OUI244" s="109"/>
      <c r="OUJ244" s="109"/>
      <c r="OUK244" s="109"/>
      <c r="OUL244" s="109"/>
      <c r="OUM244" s="109"/>
      <c r="OUN244" s="109"/>
      <c r="OUO244" s="109"/>
      <c r="OUP244" s="109"/>
      <c r="OUQ244" s="109"/>
      <c r="OUR244" s="109"/>
      <c r="OUS244" s="109"/>
      <c r="OUT244" s="109"/>
      <c r="OUU244" s="109"/>
      <c r="OUV244" s="109"/>
      <c r="OUW244" s="109"/>
      <c r="OUX244" s="109"/>
      <c r="OUY244" s="109"/>
      <c r="OUZ244" s="109"/>
      <c r="OVA244" s="109"/>
      <c r="OVB244" s="109"/>
      <c r="OVC244" s="109"/>
      <c r="OVD244" s="109"/>
      <c r="OVE244" s="109"/>
      <c r="OVF244" s="109"/>
      <c r="OVG244" s="109"/>
      <c r="OVH244" s="109"/>
      <c r="OVI244" s="109"/>
      <c r="OVJ244" s="109"/>
      <c r="OVK244" s="109"/>
      <c r="OVL244" s="109"/>
      <c r="OVM244" s="109"/>
      <c r="OVN244" s="109"/>
      <c r="OVO244" s="109"/>
      <c r="OVP244" s="109"/>
      <c r="OVQ244" s="109"/>
      <c r="OVR244" s="109"/>
      <c r="OVS244" s="109"/>
      <c r="OVT244" s="109"/>
      <c r="OVU244" s="109"/>
      <c r="OVV244" s="109"/>
      <c r="OVW244" s="109"/>
      <c r="OVX244" s="109"/>
      <c r="OVY244" s="109"/>
      <c r="OVZ244" s="109"/>
      <c r="OWA244" s="109"/>
      <c r="OWB244" s="109"/>
      <c r="OWC244" s="109"/>
      <c r="OWD244" s="109"/>
      <c r="OWE244" s="109"/>
      <c r="OWF244" s="109"/>
      <c r="OWG244" s="109"/>
      <c r="OWH244" s="109"/>
      <c r="OWI244" s="109"/>
      <c r="OWJ244" s="109"/>
      <c r="OWK244" s="109"/>
      <c r="OWL244" s="109"/>
      <c r="OWM244" s="109"/>
      <c r="OWN244" s="109"/>
      <c r="OWO244" s="109"/>
      <c r="OWP244" s="109"/>
      <c r="OWQ244" s="109"/>
      <c r="OWR244" s="109"/>
      <c r="OWS244" s="109"/>
      <c r="OWT244" s="109"/>
      <c r="OWU244" s="109"/>
      <c r="OWV244" s="109"/>
      <c r="OWW244" s="109"/>
      <c r="OWX244" s="109"/>
      <c r="OWY244" s="109"/>
      <c r="OWZ244" s="109"/>
      <c r="OXA244" s="109"/>
      <c r="OXB244" s="109"/>
      <c r="OXC244" s="109"/>
      <c r="OXD244" s="109"/>
      <c r="OXE244" s="109"/>
      <c r="OXF244" s="109"/>
      <c r="OXG244" s="109"/>
      <c r="OXH244" s="109"/>
      <c r="OXI244" s="109"/>
      <c r="OXJ244" s="109"/>
      <c r="OXK244" s="109"/>
      <c r="OXL244" s="109"/>
      <c r="OXM244" s="109"/>
      <c r="OXN244" s="109"/>
      <c r="OXO244" s="109"/>
      <c r="OXP244" s="109"/>
      <c r="OXQ244" s="109"/>
      <c r="OXR244" s="109"/>
      <c r="OXS244" s="109"/>
      <c r="OXT244" s="109"/>
      <c r="OXU244" s="109"/>
      <c r="OXV244" s="109"/>
      <c r="OXW244" s="109"/>
      <c r="OXX244" s="109"/>
      <c r="OXY244" s="109"/>
      <c r="OXZ244" s="109"/>
      <c r="OYA244" s="109"/>
      <c r="OYB244" s="109"/>
      <c r="OYC244" s="109"/>
      <c r="OYD244" s="109"/>
      <c r="OYE244" s="109"/>
      <c r="OYF244" s="109"/>
      <c r="OYG244" s="109"/>
      <c r="OYH244" s="109"/>
      <c r="OYI244" s="109"/>
      <c r="OYJ244" s="109"/>
      <c r="OYK244" s="109"/>
      <c r="OYL244" s="109"/>
      <c r="OYM244" s="109"/>
      <c r="OYN244" s="109"/>
      <c r="OYO244" s="109"/>
      <c r="OYP244" s="109"/>
      <c r="OYQ244" s="109"/>
      <c r="OYR244" s="109"/>
      <c r="OYS244" s="109"/>
      <c r="OYT244" s="109"/>
      <c r="OYU244" s="109"/>
      <c r="OYV244" s="109"/>
      <c r="OYW244" s="109"/>
      <c r="OYX244" s="109"/>
      <c r="OYY244" s="109"/>
      <c r="OYZ244" s="109"/>
      <c r="OZA244" s="109"/>
      <c r="OZB244" s="109"/>
      <c r="OZC244" s="109"/>
      <c r="OZD244" s="109"/>
      <c r="OZE244" s="109"/>
      <c r="OZF244" s="109"/>
      <c r="OZG244" s="109"/>
      <c r="OZH244" s="109"/>
      <c r="OZI244" s="109"/>
      <c r="OZJ244" s="109"/>
      <c r="OZK244" s="109"/>
      <c r="OZL244" s="109"/>
      <c r="OZM244" s="109"/>
      <c r="OZN244" s="109"/>
      <c r="OZO244" s="109"/>
      <c r="OZP244" s="109"/>
      <c r="OZQ244" s="109"/>
      <c r="OZR244" s="109"/>
      <c r="OZS244" s="109"/>
      <c r="OZT244" s="109"/>
      <c r="OZU244" s="109"/>
      <c r="OZV244" s="109"/>
      <c r="OZW244" s="109"/>
      <c r="OZX244" s="109"/>
      <c r="OZY244" s="109"/>
      <c r="OZZ244" s="109"/>
      <c r="PAA244" s="109"/>
      <c r="PAB244" s="109"/>
      <c r="PAC244" s="109"/>
      <c r="PAD244" s="109"/>
      <c r="PAE244" s="109"/>
      <c r="PAF244" s="109"/>
      <c r="PAG244" s="109"/>
      <c r="PAH244" s="109"/>
      <c r="PAI244" s="109"/>
      <c r="PAJ244" s="109"/>
      <c r="PAK244" s="109"/>
      <c r="PAL244" s="109"/>
      <c r="PAM244" s="109"/>
      <c r="PAN244" s="109"/>
      <c r="PAO244" s="109"/>
      <c r="PAP244" s="109"/>
      <c r="PAQ244" s="109"/>
      <c r="PAR244" s="109"/>
      <c r="PAS244" s="109"/>
      <c r="PAT244" s="109"/>
      <c r="PAU244" s="109"/>
      <c r="PAV244" s="109"/>
      <c r="PAW244" s="109"/>
      <c r="PAX244" s="109"/>
      <c r="PAY244" s="109"/>
      <c r="PAZ244" s="109"/>
      <c r="PBA244" s="109"/>
      <c r="PBB244" s="109"/>
      <c r="PBC244" s="109"/>
      <c r="PBD244" s="109"/>
      <c r="PBE244" s="109"/>
      <c r="PBF244" s="109"/>
      <c r="PBG244" s="109"/>
      <c r="PBH244" s="109"/>
      <c r="PBI244" s="109"/>
      <c r="PBJ244" s="109"/>
      <c r="PBK244" s="109"/>
      <c r="PBL244" s="109"/>
      <c r="PBM244" s="109"/>
      <c r="PBN244" s="109"/>
      <c r="PBO244" s="109"/>
      <c r="PBP244" s="109"/>
      <c r="PBQ244" s="109"/>
      <c r="PBR244" s="109"/>
      <c r="PBS244" s="109"/>
      <c r="PBT244" s="109"/>
      <c r="PBU244" s="109"/>
      <c r="PBV244" s="109"/>
      <c r="PBW244" s="109"/>
      <c r="PBX244" s="109"/>
      <c r="PBY244" s="109"/>
      <c r="PBZ244" s="109"/>
      <c r="PCA244" s="109"/>
      <c r="PCB244" s="109"/>
      <c r="PCC244" s="109"/>
      <c r="PCD244" s="109"/>
      <c r="PCE244" s="109"/>
      <c r="PCF244" s="109"/>
      <c r="PCG244" s="109"/>
      <c r="PCH244" s="109"/>
      <c r="PCI244" s="109"/>
      <c r="PCJ244" s="109"/>
      <c r="PCK244" s="109"/>
      <c r="PCL244" s="109"/>
      <c r="PCM244" s="109"/>
      <c r="PCN244" s="109"/>
      <c r="PCO244" s="109"/>
      <c r="PCP244" s="109"/>
      <c r="PCQ244" s="109"/>
      <c r="PCR244" s="109"/>
      <c r="PCS244" s="109"/>
      <c r="PCT244" s="109"/>
      <c r="PCU244" s="109"/>
      <c r="PCV244" s="109"/>
      <c r="PCW244" s="109"/>
      <c r="PCX244" s="109"/>
      <c r="PCY244" s="109"/>
      <c r="PCZ244" s="109"/>
      <c r="PDA244" s="109"/>
      <c r="PDB244" s="109"/>
      <c r="PDC244" s="109"/>
      <c r="PDD244" s="109"/>
      <c r="PDE244" s="109"/>
      <c r="PDF244" s="109"/>
      <c r="PDG244" s="109"/>
      <c r="PDH244" s="109"/>
      <c r="PDI244" s="109"/>
      <c r="PDJ244" s="109"/>
      <c r="PDK244" s="109"/>
      <c r="PDL244" s="109"/>
      <c r="PDM244" s="109"/>
      <c r="PDN244" s="109"/>
      <c r="PDO244" s="109"/>
      <c r="PDP244" s="109"/>
      <c r="PDQ244" s="109"/>
      <c r="PDR244" s="109"/>
      <c r="PDS244" s="109"/>
      <c r="PDT244" s="109"/>
      <c r="PDU244" s="109"/>
      <c r="PDV244" s="109"/>
      <c r="PDW244" s="109"/>
      <c r="PDX244" s="109"/>
      <c r="PDY244" s="109"/>
      <c r="PDZ244" s="109"/>
      <c r="PEA244" s="109"/>
      <c r="PEB244" s="109"/>
      <c r="PEC244" s="109"/>
      <c r="PED244" s="109"/>
      <c r="PEE244" s="109"/>
      <c r="PEF244" s="109"/>
      <c r="PEG244" s="109"/>
      <c r="PEH244" s="109"/>
      <c r="PEI244" s="109"/>
      <c r="PEJ244" s="109"/>
      <c r="PEK244" s="109"/>
      <c r="PEL244" s="109"/>
      <c r="PEM244" s="109"/>
      <c r="PEN244" s="109"/>
      <c r="PEO244" s="109"/>
      <c r="PEP244" s="109"/>
      <c r="PEQ244" s="109"/>
      <c r="PER244" s="109"/>
      <c r="PES244" s="109"/>
      <c r="PET244" s="109"/>
      <c r="PEU244" s="109"/>
      <c r="PEV244" s="109"/>
      <c r="PEW244" s="109"/>
      <c r="PEX244" s="109"/>
      <c r="PEY244" s="109"/>
      <c r="PEZ244" s="109"/>
      <c r="PFA244" s="109"/>
      <c r="PFB244" s="109"/>
      <c r="PFC244" s="109"/>
      <c r="PFD244" s="109"/>
      <c r="PFE244" s="109"/>
      <c r="PFF244" s="109"/>
      <c r="PFG244" s="109"/>
      <c r="PFH244" s="109"/>
      <c r="PFI244" s="109"/>
      <c r="PFJ244" s="109"/>
      <c r="PFK244" s="109"/>
      <c r="PFL244" s="109"/>
      <c r="PFM244" s="109"/>
      <c r="PFN244" s="109"/>
      <c r="PFO244" s="109"/>
      <c r="PFP244" s="109"/>
      <c r="PFQ244" s="109"/>
      <c r="PFR244" s="109"/>
      <c r="PFS244" s="109"/>
      <c r="PFT244" s="109"/>
      <c r="PFU244" s="109"/>
      <c r="PFV244" s="109"/>
      <c r="PFW244" s="109"/>
      <c r="PFX244" s="109"/>
      <c r="PFY244" s="109"/>
      <c r="PFZ244" s="109"/>
      <c r="PGA244" s="109"/>
      <c r="PGB244" s="109"/>
      <c r="PGC244" s="109"/>
      <c r="PGD244" s="109"/>
      <c r="PGE244" s="109"/>
      <c r="PGF244" s="109"/>
      <c r="PGG244" s="109"/>
      <c r="PGH244" s="109"/>
      <c r="PGI244" s="109"/>
      <c r="PGJ244" s="109"/>
      <c r="PGK244" s="109"/>
      <c r="PGL244" s="109"/>
      <c r="PGM244" s="109"/>
      <c r="PGN244" s="109"/>
      <c r="PGO244" s="109"/>
      <c r="PGP244" s="109"/>
      <c r="PGQ244" s="109"/>
      <c r="PGR244" s="109"/>
      <c r="PGS244" s="109"/>
      <c r="PGT244" s="109"/>
      <c r="PGU244" s="109"/>
      <c r="PGV244" s="109"/>
      <c r="PGW244" s="109"/>
      <c r="PGX244" s="109"/>
      <c r="PGY244" s="109"/>
      <c r="PGZ244" s="109"/>
      <c r="PHA244" s="109"/>
      <c r="PHB244" s="109"/>
      <c r="PHC244" s="109"/>
      <c r="PHD244" s="109"/>
      <c r="PHE244" s="109"/>
      <c r="PHF244" s="109"/>
      <c r="PHG244" s="109"/>
      <c r="PHH244" s="109"/>
      <c r="PHI244" s="109"/>
      <c r="PHJ244" s="109"/>
      <c r="PHK244" s="109"/>
      <c r="PHL244" s="109"/>
      <c r="PHM244" s="109"/>
      <c r="PHN244" s="109"/>
      <c r="PHO244" s="109"/>
      <c r="PHP244" s="109"/>
      <c r="PHQ244" s="109"/>
      <c r="PHR244" s="109"/>
      <c r="PHS244" s="109"/>
      <c r="PHT244" s="109"/>
      <c r="PHU244" s="109"/>
      <c r="PHV244" s="109"/>
      <c r="PHW244" s="109"/>
      <c r="PHX244" s="109"/>
      <c r="PHY244" s="109"/>
      <c r="PHZ244" s="109"/>
      <c r="PIA244" s="109"/>
      <c r="PIB244" s="109"/>
      <c r="PIC244" s="109"/>
      <c r="PID244" s="109"/>
      <c r="PIE244" s="109"/>
      <c r="PIF244" s="109"/>
      <c r="PIG244" s="109"/>
      <c r="PIH244" s="109"/>
      <c r="PII244" s="109"/>
      <c r="PIJ244" s="109"/>
      <c r="PIK244" s="109"/>
      <c r="PIL244" s="109"/>
      <c r="PIM244" s="109"/>
      <c r="PIN244" s="109"/>
      <c r="PIO244" s="109"/>
      <c r="PIP244" s="109"/>
      <c r="PIQ244" s="109"/>
      <c r="PIR244" s="109"/>
      <c r="PIS244" s="109"/>
      <c r="PIT244" s="109"/>
      <c r="PIU244" s="109"/>
      <c r="PIV244" s="109"/>
      <c r="PIW244" s="109"/>
      <c r="PIX244" s="109"/>
      <c r="PIY244" s="109"/>
      <c r="PIZ244" s="109"/>
      <c r="PJA244" s="109"/>
      <c r="PJB244" s="109"/>
      <c r="PJC244" s="109"/>
      <c r="PJD244" s="109"/>
      <c r="PJE244" s="109"/>
      <c r="PJF244" s="109"/>
      <c r="PJG244" s="109"/>
      <c r="PJH244" s="109"/>
      <c r="PJI244" s="109"/>
      <c r="PJJ244" s="109"/>
      <c r="PJK244" s="109"/>
      <c r="PJL244" s="109"/>
      <c r="PJM244" s="109"/>
      <c r="PJN244" s="109"/>
      <c r="PJO244" s="109"/>
      <c r="PJP244" s="109"/>
      <c r="PJQ244" s="109"/>
      <c r="PJR244" s="109"/>
      <c r="PJS244" s="109"/>
      <c r="PJT244" s="109"/>
      <c r="PJU244" s="109"/>
      <c r="PJV244" s="109"/>
      <c r="PJW244" s="109"/>
      <c r="PJX244" s="109"/>
      <c r="PJY244" s="109"/>
      <c r="PJZ244" s="109"/>
      <c r="PKA244" s="109"/>
      <c r="PKB244" s="109"/>
      <c r="PKC244" s="109"/>
      <c r="PKD244" s="109"/>
      <c r="PKE244" s="109"/>
      <c r="PKF244" s="109"/>
      <c r="PKG244" s="109"/>
      <c r="PKH244" s="109"/>
      <c r="PKI244" s="109"/>
      <c r="PKJ244" s="109"/>
      <c r="PKK244" s="109"/>
      <c r="PKL244" s="109"/>
      <c r="PKM244" s="109"/>
      <c r="PKN244" s="109"/>
      <c r="PKO244" s="109"/>
      <c r="PKP244" s="109"/>
      <c r="PKQ244" s="109"/>
      <c r="PKR244" s="109"/>
      <c r="PKS244" s="109"/>
      <c r="PKT244" s="109"/>
      <c r="PKU244" s="109"/>
      <c r="PKV244" s="109"/>
      <c r="PKW244" s="109"/>
      <c r="PKX244" s="109"/>
      <c r="PKY244" s="109"/>
      <c r="PKZ244" s="109"/>
      <c r="PLA244" s="109"/>
      <c r="PLB244" s="109"/>
      <c r="PLC244" s="109"/>
      <c r="PLD244" s="109"/>
      <c r="PLE244" s="109"/>
      <c r="PLF244" s="109"/>
      <c r="PLG244" s="109"/>
      <c r="PLH244" s="109"/>
      <c r="PLI244" s="109"/>
      <c r="PLJ244" s="109"/>
      <c r="PLK244" s="109"/>
      <c r="PLL244" s="109"/>
      <c r="PLM244" s="109"/>
      <c r="PLN244" s="109"/>
      <c r="PLO244" s="109"/>
      <c r="PLP244" s="109"/>
      <c r="PLQ244" s="109"/>
      <c r="PLR244" s="109"/>
      <c r="PLS244" s="109"/>
      <c r="PLT244" s="109"/>
      <c r="PLU244" s="109"/>
      <c r="PLV244" s="109"/>
      <c r="PLW244" s="109"/>
      <c r="PLX244" s="109"/>
      <c r="PLY244" s="109"/>
      <c r="PLZ244" s="109"/>
      <c r="PMA244" s="109"/>
      <c r="PMB244" s="109"/>
      <c r="PMC244" s="109"/>
      <c r="PMD244" s="109"/>
      <c r="PME244" s="109"/>
      <c r="PMF244" s="109"/>
      <c r="PMG244" s="109"/>
      <c r="PMH244" s="109"/>
      <c r="PMI244" s="109"/>
      <c r="PMJ244" s="109"/>
      <c r="PMK244" s="109"/>
      <c r="PML244" s="109"/>
      <c r="PMM244" s="109"/>
      <c r="PMN244" s="109"/>
      <c r="PMO244" s="109"/>
      <c r="PMP244" s="109"/>
      <c r="PMQ244" s="109"/>
      <c r="PMR244" s="109"/>
      <c r="PMS244" s="109"/>
      <c r="PMT244" s="109"/>
      <c r="PMU244" s="109"/>
      <c r="PMV244" s="109"/>
      <c r="PMW244" s="109"/>
      <c r="PMX244" s="109"/>
      <c r="PMY244" s="109"/>
      <c r="PMZ244" s="109"/>
      <c r="PNA244" s="109"/>
      <c r="PNB244" s="109"/>
      <c r="PNC244" s="109"/>
      <c r="PND244" s="109"/>
      <c r="PNE244" s="109"/>
      <c r="PNF244" s="109"/>
      <c r="PNG244" s="109"/>
      <c r="PNH244" s="109"/>
      <c r="PNI244" s="109"/>
      <c r="PNJ244" s="109"/>
      <c r="PNK244" s="109"/>
      <c r="PNL244" s="109"/>
      <c r="PNM244" s="109"/>
      <c r="PNN244" s="109"/>
      <c r="PNO244" s="109"/>
      <c r="PNP244" s="109"/>
      <c r="PNQ244" s="109"/>
      <c r="PNR244" s="109"/>
      <c r="PNS244" s="109"/>
      <c r="PNT244" s="109"/>
      <c r="PNU244" s="109"/>
      <c r="PNV244" s="109"/>
      <c r="PNW244" s="109"/>
      <c r="PNX244" s="109"/>
      <c r="PNY244" s="109"/>
      <c r="PNZ244" s="109"/>
      <c r="POA244" s="109"/>
      <c r="POB244" s="109"/>
      <c r="POC244" s="109"/>
      <c r="POD244" s="109"/>
      <c r="POE244" s="109"/>
      <c r="POF244" s="109"/>
      <c r="POG244" s="109"/>
      <c r="POH244" s="109"/>
      <c r="POI244" s="109"/>
      <c r="POJ244" s="109"/>
      <c r="POK244" s="109"/>
      <c r="POL244" s="109"/>
      <c r="POM244" s="109"/>
      <c r="PON244" s="109"/>
      <c r="POO244" s="109"/>
      <c r="POP244" s="109"/>
      <c r="POQ244" s="109"/>
      <c r="POR244" s="109"/>
      <c r="POS244" s="109"/>
      <c r="POT244" s="109"/>
      <c r="POU244" s="109"/>
      <c r="POV244" s="109"/>
      <c r="POW244" s="109"/>
      <c r="POX244" s="109"/>
      <c r="POY244" s="109"/>
      <c r="POZ244" s="109"/>
      <c r="PPA244" s="109"/>
      <c r="PPB244" s="109"/>
      <c r="PPC244" s="109"/>
      <c r="PPD244" s="109"/>
      <c r="PPE244" s="109"/>
      <c r="PPF244" s="109"/>
      <c r="PPG244" s="109"/>
      <c r="PPH244" s="109"/>
      <c r="PPI244" s="109"/>
      <c r="PPJ244" s="109"/>
      <c r="PPK244" s="109"/>
      <c r="PPL244" s="109"/>
      <c r="PPM244" s="109"/>
      <c r="PPN244" s="109"/>
      <c r="PPO244" s="109"/>
      <c r="PPP244" s="109"/>
      <c r="PPQ244" s="109"/>
      <c r="PPR244" s="109"/>
      <c r="PPS244" s="109"/>
      <c r="PPT244" s="109"/>
      <c r="PPU244" s="109"/>
      <c r="PPV244" s="109"/>
      <c r="PPW244" s="109"/>
      <c r="PPX244" s="109"/>
      <c r="PPY244" s="109"/>
      <c r="PPZ244" s="109"/>
      <c r="PQA244" s="109"/>
      <c r="PQB244" s="109"/>
      <c r="PQC244" s="109"/>
      <c r="PQD244" s="109"/>
      <c r="PQE244" s="109"/>
      <c r="PQF244" s="109"/>
      <c r="PQG244" s="109"/>
      <c r="PQH244" s="109"/>
      <c r="PQI244" s="109"/>
      <c r="PQJ244" s="109"/>
      <c r="PQK244" s="109"/>
      <c r="PQL244" s="109"/>
      <c r="PQM244" s="109"/>
      <c r="PQN244" s="109"/>
      <c r="PQO244" s="109"/>
      <c r="PQP244" s="109"/>
      <c r="PQQ244" s="109"/>
      <c r="PQR244" s="109"/>
      <c r="PQS244" s="109"/>
      <c r="PQT244" s="109"/>
      <c r="PQU244" s="109"/>
      <c r="PQV244" s="109"/>
      <c r="PQW244" s="109"/>
      <c r="PQX244" s="109"/>
      <c r="PQY244" s="109"/>
      <c r="PQZ244" s="109"/>
      <c r="PRA244" s="109"/>
      <c r="PRB244" s="109"/>
      <c r="PRC244" s="109"/>
      <c r="PRD244" s="109"/>
      <c r="PRE244" s="109"/>
      <c r="PRF244" s="109"/>
      <c r="PRG244" s="109"/>
      <c r="PRH244" s="109"/>
      <c r="PRI244" s="109"/>
      <c r="PRJ244" s="109"/>
      <c r="PRK244" s="109"/>
      <c r="PRL244" s="109"/>
      <c r="PRM244" s="109"/>
      <c r="PRN244" s="109"/>
      <c r="PRO244" s="109"/>
      <c r="PRP244" s="109"/>
      <c r="PRQ244" s="109"/>
      <c r="PRR244" s="109"/>
      <c r="PRS244" s="109"/>
      <c r="PRT244" s="109"/>
      <c r="PRU244" s="109"/>
      <c r="PRV244" s="109"/>
      <c r="PRW244" s="109"/>
      <c r="PRX244" s="109"/>
      <c r="PRY244" s="109"/>
      <c r="PRZ244" s="109"/>
      <c r="PSA244" s="109"/>
      <c r="PSB244" s="109"/>
      <c r="PSC244" s="109"/>
      <c r="PSD244" s="109"/>
      <c r="PSE244" s="109"/>
      <c r="PSF244" s="109"/>
      <c r="PSG244" s="109"/>
      <c r="PSH244" s="109"/>
      <c r="PSI244" s="109"/>
      <c r="PSJ244" s="109"/>
      <c r="PSK244" s="109"/>
      <c r="PSL244" s="109"/>
      <c r="PSM244" s="109"/>
      <c r="PSN244" s="109"/>
      <c r="PSO244" s="109"/>
      <c r="PSP244" s="109"/>
      <c r="PSQ244" s="109"/>
      <c r="PSR244" s="109"/>
      <c r="PSS244" s="109"/>
      <c r="PST244" s="109"/>
      <c r="PSU244" s="109"/>
      <c r="PSV244" s="109"/>
      <c r="PSW244" s="109"/>
      <c r="PSX244" s="109"/>
      <c r="PSY244" s="109"/>
      <c r="PSZ244" s="109"/>
      <c r="PTA244" s="109"/>
      <c r="PTB244" s="109"/>
      <c r="PTC244" s="109"/>
      <c r="PTD244" s="109"/>
      <c r="PTE244" s="109"/>
      <c r="PTF244" s="109"/>
      <c r="PTG244" s="109"/>
      <c r="PTH244" s="109"/>
      <c r="PTI244" s="109"/>
      <c r="PTJ244" s="109"/>
      <c r="PTK244" s="109"/>
      <c r="PTL244" s="109"/>
      <c r="PTM244" s="109"/>
      <c r="PTN244" s="109"/>
      <c r="PTO244" s="109"/>
      <c r="PTP244" s="109"/>
      <c r="PTQ244" s="109"/>
      <c r="PTR244" s="109"/>
      <c r="PTS244" s="109"/>
      <c r="PTT244" s="109"/>
      <c r="PTU244" s="109"/>
      <c r="PTV244" s="109"/>
      <c r="PTW244" s="109"/>
      <c r="PTX244" s="109"/>
      <c r="PTY244" s="109"/>
      <c r="PTZ244" s="109"/>
      <c r="PUA244" s="109"/>
      <c r="PUB244" s="109"/>
      <c r="PUC244" s="109"/>
      <c r="PUD244" s="109"/>
      <c r="PUE244" s="109"/>
      <c r="PUF244" s="109"/>
      <c r="PUG244" s="109"/>
      <c r="PUH244" s="109"/>
      <c r="PUI244" s="109"/>
      <c r="PUJ244" s="109"/>
      <c r="PUK244" s="109"/>
      <c r="PUL244" s="109"/>
      <c r="PUM244" s="109"/>
      <c r="PUN244" s="109"/>
      <c r="PUO244" s="109"/>
      <c r="PUP244" s="109"/>
      <c r="PUQ244" s="109"/>
      <c r="PUR244" s="109"/>
      <c r="PUS244" s="109"/>
      <c r="PUT244" s="109"/>
      <c r="PUU244" s="109"/>
      <c r="PUV244" s="109"/>
      <c r="PUW244" s="109"/>
      <c r="PUX244" s="109"/>
      <c r="PUY244" s="109"/>
      <c r="PUZ244" s="109"/>
      <c r="PVA244" s="109"/>
      <c r="PVB244" s="109"/>
      <c r="PVC244" s="109"/>
      <c r="PVD244" s="109"/>
      <c r="PVE244" s="109"/>
      <c r="PVF244" s="109"/>
      <c r="PVG244" s="109"/>
      <c r="PVH244" s="109"/>
      <c r="PVI244" s="109"/>
      <c r="PVJ244" s="109"/>
      <c r="PVK244" s="109"/>
      <c r="PVL244" s="109"/>
      <c r="PVM244" s="109"/>
      <c r="PVN244" s="109"/>
      <c r="PVO244" s="109"/>
      <c r="PVP244" s="109"/>
      <c r="PVQ244" s="109"/>
      <c r="PVR244" s="109"/>
      <c r="PVS244" s="109"/>
      <c r="PVT244" s="109"/>
      <c r="PVU244" s="109"/>
      <c r="PVV244" s="109"/>
      <c r="PVW244" s="109"/>
      <c r="PVX244" s="109"/>
      <c r="PVY244" s="109"/>
      <c r="PVZ244" s="109"/>
      <c r="PWA244" s="109"/>
      <c r="PWB244" s="109"/>
      <c r="PWC244" s="109"/>
      <c r="PWD244" s="109"/>
      <c r="PWE244" s="109"/>
      <c r="PWF244" s="109"/>
      <c r="PWG244" s="109"/>
      <c r="PWH244" s="109"/>
      <c r="PWI244" s="109"/>
      <c r="PWJ244" s="109"/>
      <c r="PWK244" s="109"/>
      <c r="PWL244" s="109"/>
      <c r="PWM244" s="109"/>
      <c r="PWN244" s="109"/>
      <c r="PWO244" s="109"/>
      <c r="PWP244" s="109"/>
      <c r="PWQ244" s="109"/>
      <c r="PWR244" s="109"/>
      <c r="PWS244" s="109"/>
      <c r="PWT244" s="109"/>
      <c r="PWU244" s="109"/>
      <c r="PWV244" s="109"/>
      <c r="PWW244" s="109"/>
      <c r="PWX244" s="109"/>
      <c r="PWY244" s="109"/>
      <c r="PWZ244" s="109"/>
      <c r="PXA244" s="109"/>
      <c r="PXB244" s="109"/>
      <c r="PXC244" s="109"/>
      <c r="PXD244" s="109"/>
      <c r="PXE244" s="109"/>
      <c r="PXF244" s="109"/>
      <c r="PXG244" s="109"/>
      <c r="PXH244" s="109"/>
      <c r="PXI244" s="109"/>
      <c r="PXJ244" s="109"/>
      <c r="PXK244" s="109"/>
      <c r="PXL244" s="109"/>
      <c r="PXM244" s="109"/>
      <c r="PXN244" s="109"/>
      <c r="PXO244" s="109"/>
      <c r="PXP244" s="109"/>
      <c r="PXQ244" s="109"/>
      <c r="PXR244" s="109"/>
      <c r="PXS244" s="109"/>
      <c r="PXT244" s="109"/>
      <c r="PXU244" s="109"/>
      <c r="PXV244" s="109"/>
      <c r="PXW244" s="109"/>
      <c r="PXX244" s="109"/>
      <c r="PXY244" s="109"/>
      <c r="PXZ244" s="109"/>
      <c r="PYA244" s="109"/>
      <c r="PYB244" s="109"/>
      <c r="PYC244" s="109"/>
      <c r="PYD244" s="109"/>
      <c r="PYE244" s="109"/>
      <c r="PYF244" s="109"/>
      <c r="PYG244" s="109"/>
      <c r="PYH244" s="109"/>
      <c r="PYI244" s="109"/>
      <c r="PYJ244" s="109"/>
      <c r="PYK244" s="109"/>
      <c r="PYL244" s="109"/>
      <c r="PYM244" s="109"/>
      <c r="PYN244" s="109"/>
      <c r="PYO244" s="109"/>
      <c r="PYP244" s="109"/>
      <c r="PYQ244" s="109"/>
      <c r="PYR244" s="109"/>
      <c r="PYS244" s="109"/>
      <c r="PYT244" s="109"/>
      <c r="PYU244" s="109"/>
      <c r="PYV244" s="109"/>
      <c r="PYW244" s="109"/>
      <c r="PYX244" s="109"/>
      <c r="PYY244" s="109"/>
      <c r="PYZ244" s="109"/>
      <c r="PZA244" s="109"/>
      <c r="PZB244" s="109"/>
      <c r="PZC244" s="109"/>
      <c r="PZD244" s="109"/>
      <c r="PZE244" s="109"/>
      <c r="PZF244" s="109"/>
      <c r="PZG244" s="109"/>
      <c r="PZH244" s="109"/>
      <c r="PZI244" s="109"/>
      <c r="PZJ244" s="109"/>
      <c r="PZK244" s="109"/>
      <c r="PZL244" s="109"/>
      <c r="PZM244" s="109"/>
      <c r="PZN244" s="109"/>
      <c r="PZO244" s="109"/>
      <c r="PZP244" s="109"/>
      <c r="PZQ244" s="109"/>
      <c r="PZR244" s="109"/>
      <c r="PZS244" s="109"/>
      <c r="PZT244" s="109"/>
      <c r="PZU244" s="109"/>
      <c r="PZV244" s="109"/>
      <c r="PZW244" s="109"/>
      <c r="PZX244" s="109"/>
      <c r="PZY244" s="109"/>
      <c r="PZZ244" s="109"/>
      <c r="QAA244" s="109"/>
      <c r="QAB244" s="109"/>
      <c r="QAC244" s="109"/>
      <c r="QAD244" s="109"/>
      <c r="QAE244" s="109"/>
      <c r="QAF244" s="109"/>
      <c r="QAG244" s="109"/>
      <c r="QAH244" s="109"/>
      <c r="QAI244" s="109"/>
      <c r="QAJ244" s="109"/>
      <c r="QAK244" s="109"/>
      <c r="QAL244" s="109"/>
      <c r="QAM244" s="109"/>
      <c r="QAN244" s="109"/>
      <c r="QAO244" s="109"/>
      <c r="QAP244" s="109"/>
      <c r="QAQ244" s="109"/>
      <c r="QAR244" s="109"/>
      <c r="QAS244" s="109"/>
      <c r="QAT244" s="109"/>
      <c r="QAU244" s="109"/>
      <c r="QAV244" s="109"/>
      <c r="QAW244" s="109"/>
      <c r="QAX244" s="109"/>
      <c r="QAY244" s="109"/>
      <c r="QAZ244" s="109"/>
      <c r="QBA244" s="109"/>
      <c r="QBB244" s="109"/>
      <c r="QBC244" s="109"/>
      <c r="QBD244" s="109"/>
      <c r="QBE244" s="109"/>
      <c r="QBF244" s="109"/>
      <c r="QBG244" s="109"/>
      <c r="QBH244" s="109"/>
      <c r="QBI244" s="109"/>
      <c r="QBJ244" s="109"/>
      <c r="QBK244" s="109"/>
      <c r="QBL244" s="109"/>
      <c r="QBM244" s="109"/>
      <c r="QBN244" s="109"/>
      <c r="QBO244" s="109"/>
      <c r="QBP244" s="109"/>
      <c r="QBQ244" s="109"/>
      <c r="QBR244" s="109"/>
      <c r="QBS244" s="109"/>
      <c r="QBT244" s="109"/>
      <c r="QBU244" s="109"/>
      <c r="QBV244" s="109"/>
      <c r="QBW244" s="109"/>
      <c r="QBX244" s="109"/>
      <c r="QBY244" s="109"/>
      <c r="QBZ244" s="109"/>
      <c r="QCA244" s="109"/>
      <c r="QCB244" s="109"/>
      <c r="QCC244" s="109"/>
      <c r="QCD244" s="109"/>
      <c r="QCE244" s="109"/>
      <c r="QCF244" s="109"/>
      <c r="QCG244" s="109"/>
      <c r="QCH244" s="109"/>
      <c r="QCI244" s="109"/>
      <c r="QCJ244" s="109"/>
      <c r="QCK244" s="109"/>
      <c r="QCL244" s="109"/>
      <c r="QCM244" s="109"/>
      <c r="QCN244" s="109"/>
      <c r="QCO244" s="109"/>
      <c r="QCP244" s="109"/>
      <c r="QCQ244" s="109"/>
      <c r="QCR244" s="109"/>
      <c r="QCS244" s="109"/>
      <c r="QCT244" s="109"/>
      <c r="QCU244" s="109"/>
      <c r="QCV244" s="109"/>
      <c r="QCW244" s="109"/>
      <c r="QCX244" s="109"/>
      <c r="QCY244" s="109"/>
      <c r="QCZ244" s="109"/>
      <c r="QDA244" s="109"/>
      <c r="QDB244" s="109"/>
      <c r="QDC244" s="109"/>
      <c r="QDD244" s="109"/>
      <c r="QDE244" s="109"/>
      <c r="QDF244" s="109"/>
      <c r="QDG244" s="109"/>
      <c r="QDH244" s="109"/>
      <c r="QDI244" s="109"/>
      <c r="QDJ244" s="109"/>
      <c r="QDK244" s="109"/>
      <c r="QDL244" s="109"/>
      <c r="QDM244" s="109"/>
      <c r="QDN244" s="109"/>
      <c r="QDO244" s="109"/>
      <c r="QDP244" s="109"/>
      <c r="QDQ244" s="109"/>
      <c r="QDR244" s="109"/>
      <c r="QDS244" s="109"/>
      <c r="QDT244" s="109"/>
      <c r="QDU244" s="109"/>
      <c r="QDV244" s="109"/>
      <c r="QDW244" s="109"/>
      <c r="QDX244" s="109"/>
      <c r="QDY244" s="109"/>
      <c r="QDZ244" s="109"/>
      <c r="QEA244" s="109"/>
      <c r="QEB244" s="109"/>
      <c r="QEC244" s="109"/>
      <c r="QED244" s="109"/>
      <c r="QEE244" s="109"/>
      <c r="QEF244" s="109"/>
      <c r="QEG244" s="109"/>
      <c r="QEH244" s="109"/>
      <c r="QEI244" s="109"/>
      <c r="QEJ244" s="109"/>
      <c r="QEK244" s="109"/>
      <c r="QEL244" s="109"/>
      <c r="QEM244" s="109"/>
      <c r="QEN244" s="109"/>
      <c r="QEO244" s="109"/>
      <c r="QEP244" s="109"/>
      <c r="QEQ244" s="109"/>
      <c r="QER244" s="109"/>
      <c r="QES244" s="109"/>
      <c r="QET244" s="109"/>
      <c r="QEU244" s="109"/>
      <c r="QEV244" s="109"/>
      <c r="QEW244" s="109"/>
      <c r="QEX244" s="109"/>
      <c r="QEY244" s="109"/>
      <c r="QEZ244" s="109"/>
      <c r="QFA244" s="109"/>
      <c r="QFB244" s="109"/>
      <c r="QFC244" s="109"/>
      <c r="QFD244" s="109"/>
      <c r="QFE244" s="109"/>
      <c r="QFF244" s="109"/>
      <c r="QFG244" s="109"/>
      <c r="QFH244" s="109"/>
      <c r="QFI244" s="109"/>
      <c r="QFJ244" s="109"/>
      <c r="QFK244" s="109"/>
      <c r="QFL244" s="109"/>
      <c r="QFM244" s="109"/>
      <c r="QFN244" s="109"/>
      <c r="QFO244" s="109"/>
      <c r="QFP244" s="109"/>
      <c r="QFQ244" s="109"/>
      <c r="QFR244" s="109"/>
      <c r="QFS244" s="109"/>
      <c r="QFT244" s="109"/>
      <c r="QFU244" s="109"/>
      <c r="QFV244" s="109"/>
      <c r="QFW244" s="109"/>
      <c r="QFX244" s="109"/>
      <c r="QFY244" s="109"/>
      <c r="QFZ244" s="109"/>
      <c r="QGA244" s="109"/>
      <c r="QGB244" s="109"/>
      <c r="QGC244" s="109"/>
      <c r="QGD244" s="109"/>
      <c r="QGE244" s="109"/>
      <c r="QGF244" s="109"/>
      <c r="QGG244" s="109"/>
      <c r="QGH244" s="109"/>
      <c r="QGI244" s="109"/>
      <c r="QGJ244" s="109"/>
      <c r="QGK244" s="109"/>
      <c r="QGL244" s="109"/>
      <c r="QGM244" s="109"/>
      <c r="QGN244" s="109"/>
      <c r="QGO244" s="109"/>
      <c r="QGP244" s="109"/>
      <c r="QGQ244" s="109"/>
      <c r="QGR244" s="109"/>
      <c r="QGS244" s="109"/>
      <c r="QGT244" s="109"/>
      <c r="QGU244" s="109"/>
      <c r="QGV244" s="109"/>
      <c r="QGW244" s="109"/>
      <c r="QGX244" s="109"/>
      <c r="QGY244" s="109"/>
      <c r="QGZ244" s="109"/>
      <c r="QHA244" s="109"/>
      <c r="QHB244" s="109"/>
      <c r="QHC244" s="109"/>
      <c r="QHD244" s="109"/>
      <c r="QHE244" s="109"/>
      <c r="QHF244" s="109"/>
      <c r="QHG244" s="109"/>
      <c r="QHH244" s="109"/>
      <c r="QHI244" s="109"/>
      <c r="QHJ244" s="109"/>
      <c r="QHK244" s="109"/>
      <c r="QHL244" s="109"/>
      <c r="QHM244" s="109"/>
      <c r="QHN244" s="109"/>
      <c r="QHO244" s="109"/>
      <c r="QHP244" s="109"/>
      <c r="QHQ244" s="109"/>
      <c r="QHR244" s="109"/>
      <c r="QHS244" s="109"/>
      <c r="QHT244" s="109"/>
      <c r="QHU244" s="109"/>
      <c r="QHV244" s="109"/>
      <c r="QHW244" s="109"/>
      <c r="QHX244" s="109"/>
      <c r="QHY244" s="109"/>
      <c r="QHZ244" s="109"/>
      <c r="QIA244" s="109"/>
      <c r="QIB244" s="109"/>
      <c r="QIC244" s="109"/>
      <c r="QID244" s="109"/>
      <c r="QIE244" s="109"/>
      <c r="QIF244" s="109"/>
      <c r="QIG244" s="109"/>
      <c r="QIH244" s="109"/>
      <c r="QII244" s="109"/>
      <c r="QIJ244" s="109"/>
      <c r="QIK244" s="109"/>
      <c r="QIL244" s="109"/>
      <c r="QIM244" s="109"/>
      <c r="QIN244" s="109"/>
      <c r="QIO244" s="109"/>
      <c r="QIP244" s="109"/>
      <c r="QIQ244" s="109"/>
      <c r="QIR244" s="109"/>
      <c r="QIS244" s="109"/>
      <c r="QIT244" s="109"/>
      <c r="QIU244" s="109"/>
      <c r="QIV244" s="109"/>
      <c r="QIW244" s="109"/>
      <c r="QIX244" s="109"/>
      <c r="QIY244" s="109"/>
      <c r="QIZ244" s="109"/>
      <c r="QJA244" s="109"/>
      <c r="QJB244" s="109"/>
      <c r="QJC244" s="109"/>
      <c r="QJD244" s="109"/>
      <c r="QJE244" s="109"/>
      <c r="QJF244" s="109"/>
      <c r="QJG244" s="109"/>
      <c r="QJH244" s="109"/>
      <c r="QJI244" s="109"/>
      <c r="QJJ244" s="109"/>
      <c r="QJK244" s="109"/>
      <c r="QJL244" s="109"/>
      <c r="QJM244" s="109"/>
      <c r="QJN244" s="109"/>
      <c r="QJO244" s="109"/>
      <c r="QJP244" s="109"/>
      <c r="QJQ244" s="109"/>
      <c r="QJR244" s="109"/>
      <c r="QJS244" s="109"/>
      <c r="QJT244" s="109"/>
      <c r="QJU244" s="109"/>
      <c r="QJV244" s="109"/>
      <c r="QJW244" s="109"/>
      <c r="QJX244" s="109"/>
      <c r="QJY244" s="109"/>
      <c r="QJZ244" s="109"/>
      <c r="QKA244" s="109"/>
      <c r="QKB244" s="109"/>
      <c r="QKC244" s="109"/>
      <c r="QKD244" s="109"/>
      <c r="QKE244" s="109"/>
      <c r="QKF244" s="109"/>
      <c r="QKG244" s="109"/>
      <c r="QKH244" s="109"/>
      <c r="QKI244" s="109"/>
      <c r="QKJ244" s="109"/>
      <c r="QKK244" s="109"/>
      <c r="QKL244" s="109"/>
      <c r="QKM244" s="109"/>
      <c r="QKN244" s="109"/>
      <c r="QKO244" s="109"/>
      <c r="QKP244" s="109"/>
      <c r="QKQ244" s="109"/>
      <c r="QKR244" s="109"/>
      <c r="QKS244" s="109"/>
      <c r="QKT244" s="109"/>
      <c r="QKU244" s="109"/>
      <c r="QKV244" s="109"/>
      <c r="QKW244" s="109"/>
      <c r="QKX244" s="109"/>
      <c r="QKY244" s="109"/>
      <c r="QKZ244" s="109"/>
      <c r="QLA244" s="109"/>
      <c r="QLB244" s="109"/>
      <c r="QLC244" s="109"/>
      <c r="QLD244" s="109"/>
      <c r="QLE244" s="109"/>
      <c r="QLF244" s="109"/>
      <c r="QLG244" s="109"/>
      <c r="QLH244" s="109"/>
      <c r="QLI244" s="109"/>
      <c r="QLJ244" s="109"/>
      <c r="QLK244" s="109"/>
      <c r="QLL244" s="109"/>
      <c r="QLM244" s="109"/>
      <c r="QLN244" s="109"/>
      <c r="QLO244" s="109"/>
      <c r="QLP244" s="109"/>
      <c r="QLQ244" s="109"/>
      <c r="QLR244" s="109"/>
      <c r="QLS244" s="109"/>
      <c r="QLT244" s="109"/>
      <c r="QLU244" s="109"/>
      <c r="QLV244" s="109"/>
      <c r="QLW244" s="109"/>
      <c r="QLX244" s="109"/>
      <c r="QLY244" s="109"/>
      <c r="QLZ244" s="109"/>
      <c r="QMA244" s="109"/>
      <c r="QMB244" s="109"/>
      <c r="QMC244" s="109"/>
      <c r="QMD244" s="109"/>
      <c r="QME244" s="109"/>
      <c r="QMF244" s="109"/>
      <c r="QMG244" s="109"/>
      <c r="QMH244" s="109"/>
      <c r="QMI244" s="109"/>
      <c r="QMJ244" s="109"/>
      <c r="QMK244" s="109"/>
      <c r="QML244" s="109"/>
      <c r="QMM244" s="109"/>
      <c r="QMN244" s="109"/>
      <c r="QMO244" s="109"/>
      <c r="QMP244" s="109"/>
      <c r="QMQ244" s="109"/>
      <c r="QMR244" s="109"/>
      <c r="QMS244" s="109"/>
      <c r="QMT244" s="109"/>
      <c r="QMU244" s="109"/>
      <c r="QMV244" s="109"/>
      <c r="QMW244" s="109"/>
      <c r="QMX244" s="109"/>
      <c r="QMY244" s="109"/>
      <c r="QMZ244" s="109"/>
      <c r="QNA244" s="109"/>
      <c r="QNB244" s="109"/>
      <c r="QNC244" s="109"/>
      <c r="QND244" s="109"/>
      <c r="QNE244" s="109"/>
      <c r="QNF244" s="109"/>
      <c r="QNG244" s="109"/>
      <c r="QNH244" s="109"/>
      <c r="QNI244" s="109"/>
      <c r="QNJ244" s="109"/>
      <c r="QNK244" s="109"/>
      <c r="QNL244" s="109"/>
      <c r="QNM244" s="109"/>
      <c r="QNN244" s="109"/>
      <c r="QNO244" s="109"/>
      <c r="QNP244" s="109"/>
      <c r="QNQ244" s="109"/>
      <c r="QNR244" s="109"/>
      <c r="QNS244" s="109"/>
      <c r="QNT244" s="109"/>
      <c r="QNU244" s="109"/>
      <c r="QNV244" s="109"/>
      <c r="QNW244" s="109"/>
      <c r="QNX244" s="109"/>
      <c r="QNY244" s="109"/>
      <c r="QNZ244" s="109"/>
      <c r="QOA244" s="109"/>
      <c r="QOB244" s="109"/>
      <c r="QOC244" s="109"/>
      <c r="QOD244" s="109"/>
      <c r="QOE244" s="109"/>
      <c r="QOF244" s="109"/>
      <c r="QOG244" s="109"/>
      <c r="QOH244" s="109"/>
      <c r="QOI244" s="109"/>
      <c r="QOJ244" s="109"/>
      <c r="QOK244" s="109"/>
      <c r="QOL244" s="109"/>
      <c r="QOM244" s="109"/>
      <c r="QON244" s="109"/>
      <c r="QOO244" s="109"/>
      <c r="QOP244" s="109"/>
      <c r="QOQ244" s="109"/>
      <c r="QOR244" s="109"/>
      <c r="QOS244" s="109"/>
      <c r="QOT244" s="109"/>
      <c r="QOU244" s="109"/>
      <c r="QOV244" s="109"/>
      <c r="QOW244" s="109"/>
      <c r="QOX244" s="109"/>
      <c r="QOY244" s="109"/>
      <c r="QOZ244" s="109"/>
      <c r="QPA244" s="109"/>
      <c r="QPB244" s="109"/>
      <c r="QPC244" s="109"/>
      <c r="QPD244" s="109"/>
      <c r="QPE244" s="109"/>
      <c r="QPF244" s="109"/>
      <c r="QPG244" s="109"/>
      <c r="QPH244" s="109"/>
      <c r="QPI244" s="109"/>
      <c r="QPJ244" s="109"/>
      <c r="QPK244" s="109"/>
      <c r="QPL244" s="109"/>
      <c r="QPM244" s="109"/>
      <c r="QPN244" s="109"/>
      <c r="QPO244" s="109"/>
      <c r="QPP244" s="109"/>
      <c r="QPQ244" s="109"/>
      <c r="QPR244" s="109"/>
      <c r="QPS244" s="109"/>
      <c r="QPT244" s="109"/>
      <c r="QPU244" s="109"/>
      <c r="QPV244" s="109"/>
      <c r="QPW244" s="109"/>
      <c r="QPX244" s="109"/>
      <c r="QPY244" s="109"/>
      <c r="QPZ244" s="109"/>
      <c r="QQA244" s="109"/>
      <c r="QQB244" s="109"/>
      <c r="QQC244" s="109"/>
      <c r="QQD244" s="109"/>
      <c r="QQE244" s="109"/>
      <c r="QQF244" s="109"/>
      <c r="QQG244" s="109"/>
      <c r="QQH244" s="109"/>
      <c r="QQI244" s="109"/>
      <c r="QQJ244" s="109"/>
      <c r="QQK244" s="109"/>
      <c r="QQL244" s="109"/>
      <c r="QQM244" s="109"/>
      <c r="QQN244" s="109"/>
      <c r="QQO244" s="109"/>
      <c r="QQP244" s="109"/>
      <c r="QQQ244" s="109"/>
      <c r="QQR244" s="109"/>
      <c r="QQS244" s="109"/>
      <c r="QQT244" s="109"/>
      <c r="QQU244" s="109"/>
      <c r="QQV244" s="109"/>
      <c r="QQW244" s="109"/>
      <c r="QQX244" s="109"/>
      <c r="QQY244" s="109"/>
      <c r="QQZ244" s="109"/>
      <c r="QRA244" s="109"/>
      <c r="QRB244" s="109"/>
      <c r="QRC244" s="109"/>
      <c r="QRD244" s="109"/>
      <c r="QRE244" s="109"/>
      <c r="QRF244" s="109"/>
      <c r="QRG244" s="109"/>
      <c r="QRH244" s="109"/>
      <c r="QRI244" s="109"/>
      <c r="QRJ244" s="109"/>
      <c r="QRK244" s="109"/>
      <c r="QRL244" s="109"/>
      <c r="QRM244" s="109"/>
      <c r="QRN244" s="109"/>
      <c r="QRO244" s="109"/>
      <c r="QRP244" s="109"/>
      <c r="QRQ244" s="109"/>
      <c r="QRR244" s="109"/>
      <c r="QRS244" s="109"/>
      <c r="QRT244" s="109"/>
      <c r="QRU244" s="109"/>
      <c r="QRV244" s="109"/>
      <c r="QRW244" s="109"/>
      <c r="QRX244" s="109"/>
      <c r="QRY244" s="109"/>
      <c r="QRZ244" s="109"/>
      <c r="QSA244" s="109"/>
      <c r="QSB244" s="109"/>
      <c r="QSC244" s="109"/>
      <c r="QSD244" s="109"/>
      <c r="QSE244" s="109"/>
      <c r="QSF244" s="109"/>
      <c r="QSG244" s="109"/>
      <c r="QSH244" s="109"/>
      <c r="QSI244" s="109"/>
      <c r="QSJ244" s="109"/>
      <c r="QSK244" s="109"/>
      <c r="QSL244" s="109"/>
      <c r="QSM244" s="109"/>
      <c r="QSN244" s="109"/>
      <c r="QSO244" s="109"/>
      <c r="QSP244" s="109"/>
      <c r="QSQ244" s="109"/>
      <c r="QSR244" s="109"/>
      <c r="QSS244" s="109"/>
      <c r="QST244" s="109"/>
      <c r="QSU244" s="109"/>
      <c r="QSV244" s="109"/>
      <c r="QSW244" s="109"/>
      <c r="QSX244" s="109"/>
      <c r="QSY244" s="109"/>
      <c r="QSZ244" s="109"/>
      <c r="QTA244" s="109"/>
      <c r="QTB244" s="109"/>
      <c r="QTC244" s="109"/>
      <c r="QTD244" s="109"/>
      <c r="QTE244" s="109"/>
      <c r="QTF244" s="109"/>
      <c r="QTG244" s="109"/>
      <c r="QTH244" s="109"/>
      <c r="QTI244" s="109"/>
      <c r="QTJ244" s="109"/>
      <c r="QTK244" s="109"/>
      <c r="QTL244" s="109"/>
      <c r="QTM244" s="109"/>
      <c r="QTN244" s="109"/>
      <c r="QTO244" s="109"/>
      <c r="QTP244" s="109"/>
      <c r="QTQ244" s="109"/>
      <c r="QTR244" s="109"/>
      <c r="QTS244" s="109"/>
      <c r="QTT244" s="109"/>
      <c r="QTU244" s="109"/>
      <c r="QTV244" s="109"/>
      <c r="QTW244" s="109"/>
      <c r="QTX244" s="109"/>
      <c r="QTY244" s="109"/>
      <c r="QTZ244" s="109"/>
      <c r="QUA244" s="109"/>
      <c r="QUB244" s="109"/>
      <c r="QUC244" s="109"/>
      <c r="QUD244" s="109"/>
      <c r="QUE244" s="109"/>
      <c r="QUF244" s="109"/>
      <c r="QUG244" s="109"/>
      <c r="QUH244" s="109"/>
      <c r="QUI244" s="109"/>
      <c r="QUJ244" s="109"/>
      <c r="QUK244" s="109"/>
      <c r="QUL244" s="109"/>
      <c r="QUM244" s="109"/>
      <c r="QUN244" s="109"/>
      <c r="QUO244" s="109"/>
      <c r="QUP244" s="109"/>
      <c r="QUQ244" s="109"/>
      <c r="QUR244" s="109"/>
      <c r="QUS244" s="109"/>
      <c r="QUT244" s="109"/>
      <c r="QUU244" s="109"/>
      <c r="QUV244" s="109"/>
      <c r="QUW244" s="109"/>
      <c r="QUX244" s="109"/>
      <c r="QUY244" s="109"/>
      <c r="QUZ244" s="109"/>
      <c r="QVA244" s="109"/>
      <c r="QVB244" s="109"/>
      <c r="QVC244" s="109"/>
      <c r="QVD244" s="109"/>
      <c r="QVE244" s="109"/>
      <c r="QVF244" s="109"/>
      <c r="QVG244" s="109"/>
      <c r="QVH244" s="109"/>
      <c r="QVI244" s="109"/>
      <c r="QVJ244" s="109"/>
      <c r="QVK244" s="109"/>
      <c r="QVL244" s="109"/>
      <c r="QVM244" s="109"/>
      <c r="QVN244" s="109"/>
      <c r="QVO244" s="109"/>
      <c r="QVP244" s="109"/>
      <c r="QVQ244" s="109"/>
      <c r="QVR244" s="109"/>
      <c r="QVS244" s="109"/>
      <c r="QVT244" s="109"/>
      <c r="QVU244" s="109"/>
      <c r="QVV244" s="109"/>
      <c r="QVW244" s="109"/>
      <c r="QVX244" s="109"/>
      <c r="QVY244" s="109"/>
      <c r="QVZ244" s="109"/>
      <c r="QWA244" s="109"/>
      <c r="QWB244" s="109"/>
      <c r="QWC244" s="109"/>
      <c r="QWD244" s="109"/>
      <c r="QWE244" s="109"/>
      <c r="QWF244" s="109"/>
      <c r="QWG244" s="109"/>
      <c r="QWH244" s="109"/>
      <c r="QWI244" s="109"/>
      <c r="QWJ244" s="109"/>
      <c r="QWK244" s="109"/>
      <c r="QWL244" s="109"/>
      <c r="QWM244" s="109"/>
      <c r="QWN244" s="109"/>
      <c r="QWO244" s="109"/>
      <c r="QWP244" s="109"/>
      <c r="QWQ244" s="109"/>
      <c r="QWR244" s="109"/>
      <c r="QWS244" s="109"/>
      <c r="QWT244" s="109"/>
      <c r="QWU244" s="109"/>
      <c r="QWV244" s="109"/>
      <c r="QWW244" s="109"/>
      <c r="QWX244" s="109"/>
      <c r="QWY244" s="109"/>
      <c r="QWZ244" s="109"/>
      <c r="QXA244" s="109"/>
      <c r="QXB244" s="109"/>
      <c r="QXC244" s="109"/>
      <c r="QXD244" s="109"/>
      <c r="QXE244" s="109"/>
      <c r="QXF244" s="109"/>
      <c r="QXG244" s="109"/>
      <c r="QXH244" s="109"/>
      <c r="QXI244" s="109"/>
      <c r="QXJ244" s="109"/>
      <c r="QXK244" s="109"/>
      <c r="QXL244" s="109"/>
      <c r="QXM244" s="109"/>
      <c r="QXN244" s="109"/>
      <c r="QXO244" s="109"/>
      <c r="QXP244" s="109"/>
      <c r="QXQ244" s="109"/>
      <c r="QXR244" s="109"/>
      <c r="QXS244" s="109"/>
      <c r="QXT244" s="109"/>
      <c r="QXU244" s="109"/>
      <c r="QXV244" s="109"/>
      <c r="QXW244" s="109"/>
      <c r="QXX244" s="109"/>
      <c r="QXY244" s="109"/>
      <c r="QXZ244" s="109"/>
      <c r="QYA244" s="109"/>
      <c r="QYB244" s="109"/>
      <c r="QYC244" s="109"/>
      <c r="QYD244" s="109"/>
      <c r="QYE244" s="109"/>
      <c r="QYF244" s="109"/>
      <c r="QYG244" s="109"/>
      <c r="QYH244" s="109"/>
      <c r="QYI244" s="109"/>
      <c r="QYJ244" s="109"/>
      <c r="QYK244" s="109"/>
      <c r="QYL244" s="109"/>
      <c r="QYM244" s="109"/>
      <c r="QYN244" s="109"/>
      <c r="QYO244" s="109"/>
      <c r="QYP244" s="109"/>
      <c r="QYQ244" s="109"/>
      <c r="QYR244" s="109"/>
      <c r="QYS244" s="109"/>
      <c r="QYT244" s="109"/>
      <c r="QYU244" s="109"/>
      <c r="QYV244" s="109"/>
      <c r="QYW244" s="109"/>
      <c r="QYX244" s="109"/>
      <c r="QYY244" s="109"/>
      <c r="QYZ244" s="109"/>
      <c r="QZA244" s="109"/>
      <c r="QZB244" s="109"/>
      <c r="QZC244" s="109"/>
      <c r="QZD244" s="109"/>
      <c r="QZE244" s="109"/>
      <c r="QZF244" s="109"/>
      <c r="QZG244" s="109"/>
      <c r="QZH244" s="109"/>
      <c r="QZI244" s="109"/>
      <c r="QZJ244" s="109"/>
      <c r="QZK244" s="109"/>
      <c r="QZL244" s="109"/>
      <c r="QZM244" s="109"/>
      <c r="QZN244" s="109"/>
      <c r="QZO244" s="109"/>
      <c r="QZP244" s="109"/>
      <c r="QZQ244" s="109"/>
      <c r="QZR244" s="109"/>
      <c r="QZS244" s="109"/>
      <c r="QZT244" s="109"/>
      <c r="QZU244" s="109"/>
      <c r="QZV244" s="109"/>
      <c r="QZW244" s="109"/>
      <c r="QZX244" s="109"/>
      <c r="QZY244" s="109"/>
      <c r="QZZ244" s="109"/>
      <c r="RAA244" s="109"/>
      <c r="RAB244" s="109"/>
      <c r="RAC244" s="109"/>
      <c r="RAD244" s="109"/>
      <c r="RAE244" s="109"/>
      <c r="RAF244" s="109"/>
      <c r="RAG244" s="109"/>
      <c r="RAH244" s="109"/>
      <c r="RAI244" s="109"/>
      <c r="RAJ244" s="109"/>
      <c r="RAK244" s="109"/>
      <c r="RAL244" s="109"/>
      <c r="RAM244" s="109"/>
      <c r="RAN244" s="109"/>
      <c r="RAO244" s="109"/>
      <c r="RAP244" s="109"/>
      <c r="RAQ244" s="109"/>
      <c r="RAR244" s="109"/>
      <c r="RAS244" s="109"/>
      <c r="RAT244" s="109"/>
      <c r="RAU244" s="109"/>
      <c r="RAV244" s="109"/>
      <c r="RAW244" s="109"/>
      <c r="RAX244" s="109"/>
      <c r="RAY244" s="109"/>
      <c r="RAZ244" s="109"/>
      <c r="RBA244" s="109"/>
      <c r="RBB244" s="109"/>
      <c r="RBC244" s="109"/>
      <c r="RBD244" s="109"/>
      <c r="RBE244" s="109"/>
      <c r="RBF244" s="109"/>
      <c r="RBG244" s="109"/>
      <c r="RBH244" s="109"/>
      <c r="RBI244" s="109"/>
      <c r="RBJ244" s="109"/>
      <c r="RBK244" s="109"/>
      <c r="RBL244" s="109"/>
      <c r="RBM244" s="109"/>
      <c r="RBN244" s="109"/>
      <c r="RBO244" s="109"/>
      <c r="RBP244" s="109"/>
      <c r="RBQ244" s="109"/>
      <c r="RBR244" s="109"/>
      <c r="RBS244" s="109"/>
      <c r="RBT244" s="109"/>
      <c r="RBU244" s="109"/>
      <c r="RBV244" s="109"/>
      <c r="RBW244" s="109"/>
      <c r="RBX244" s="109"/>
      <c r="RBY244" s="109"/>
      <c r="RBZ244" s="109"/>
      <c r="RCA244" s="109"/>
      <c r="RCB244" s="109"/>
      <c r="RCC244" s="109"/>
      <c r="RCD244" s="109"/>
      <c r="RCE244" s="109"/>
      <c r="RCF244" s="109"/>
      <c r="RCG244" s="109"/>
      <c r="RCH244" s="109"/>
      <c r="RCI244" s="109"/>
      <c r="RCJ244" s="109"/>
      <c r="RCK244" s="109"/>
      <c r="RCL244" s="109"/>
      <c r="RCM244" s="109"/>
      <c r="RCN244" s="109"/>
      <c r="RCO244" s="109"/>
      <c r="RCP244" s="109"/>
      <c r="RCQ244" s="109"/>
      <c r="RCR244" s="109"/>
      <c r="RCS244" s="109"/>
      <c r="RCT244" s="109"/>
      <c r="RCU244" s="109"/>
      <c r="RCV244" s="109"/>
      <c r="RCW244" s="109"/>
      <c r="RCX244" s="109"/>
      <c r="RCY244" s="109"/>
      <c r="RCZ244" s="109"/>
      <c r="RDA244" s="109"/>
      <c r="RDB244" s="109"/>
      <c r="RDC244" s="109"/>
      <c r="RDD244" s="109"/>
      <c r="RDE244" s="109"/>
      <c r="RDF244" s="109"/>
      <c r="RDG244" s="109"/>
      <c r="RDH244" s="109"/>
      <c r="RDI244" s="109"/>
      <c r="RDJ244" s="109"/>
      <c r="RDK244" s="109"/>
      <c r="RDL244" s="109"/>
      <c r="RDM244" s="109"/>
      <c r="RDN244" s="109"/>
      <c r="RDO244" s="109"/>
      <c r="RDP244" s="109"/>
      <c r="RDQ244" s="109"/>
      <c r="RDR244" s="109"/>
      <c r="RDS244" s="109"/>
      <c r="RDT244" s="109"/>
      <c r="RDU244" s="109"/>
      <c r="RDV244" s="109"/>
      <c r="RDW244" s="109"/>
      <c r="RDX244" s="109"/>
      <c r="RDY244" s="109"/>
      <c r="RDZ244" s="109"/>
      <c r="REA244" s="109"/>
      <c r="REB244" s="109"/>
      <c r="REC244" s="109"/>
      <c r="RED244" s="109"/>
      <c r="REE244" s="109"/>
      <c r="REF244" s="109"/>
      <c r="REG244" s="109"/>
      <c r="REH244" s="109"/>
      <c r="REI244" s="109"/>
      <c r="REJ244" s="109"/>
      <c r="REK244" s="109"/>
      <c r="REL244" s="109"/>
      <c r="REM244" s="109"/>
      <c r="REN244" s="109"/>
      <c r="REO244" s="109"/>
      <c r="REP244" s="109"/>
      <c r="REQ244" s="109"/>
      <c r="RER244" s="109"/>
      <c r="RES244" s="109"/>
      <c r="RET244" s="109"/>
      <c r="REU244" s="109"/>
      <c r="REV244" s="109"/>
      <c r="REW244" s="109"/>
      <c r="REX244" s="109"/>
      <c r="REY244" s="109"/>
      <c r="REZ244" s="109"/>
      <c r="RFA244" s="109"/>
      <c r="RFB244" s="109"/>
      <c r="RFC244" s="109"/>
      <c r="RFD244" s="109"/>
      <c r="RFE244" s="109"/>
      <c r="RFF244" s="109"/>
      <c r="RFG244" s="109"/>
      <c r="RFH244" s="109"/>
      <c r="RFI244" s="109"/>
      <c r="RFJ244" s="109"/>
      <c r="RFK244" s="109"/>
      <c r="RFL244" s="109"/>
      <c r="RFM244" s="109"/>
      <c r="RFN244" s="109"/>
      <c r="RFO244" s="109"/>
      <c r="RFP244" s="109"/>
      <c r="RFQ244" s="109"/>
      <c r="RFR244" s="109"/>
      <c r="RFS244" s="109"/>
      <c r="RFT244" s="109"/>
      <c r="RFU244" s="109"/>
      <c r="RFV244" s="109"/>
      <c r="RFW244" s="109"/>
      <c r="RFX244" s="109"/>
      <c r="RFY244" s="109"/>
      <c r="RFZ244" s="109"/>
      <c r="RGA244" s="109"/>
      <c r="RGB244" s="109"/>
      <c r="RGC244" s="109"/>
      <c r="RGD244" s="109"/>
      <c r="RGE244" s="109"/>
      <c r="RGF244" s="109"/>
      <c r="RGG244" s="109"/>
      <c r="RGH244" s="109"/>
      <c r="RGI244" s="109"/>
      <c r="RGJ244" s="109"/>
      <c r="RGK244" s="109"/>
      <c r="RGL244" s="109"/>
      <c r="RGM244" s="109"/>
      <c r="RGN244" s="109"/>
      <c r="RGO244" s="109"/>
      <c r="RGP244" s="109"/>
      <c r="RGQ244" s="109"/>
      <c r="RGR244" s="109"/>
      <c r="RGS244" s="109"/>
      <c r="RGT244" s="109"/>
      <c r="RGU244" s="109"/>
      <c r="RGV244" s="109"/>
      <c r="RGW244" s="109"/>
      <c r="RGX244" s="109"/>
      <c r="RGY244" s="109"/>
      <c r="RGZ244" s="109"/>
      <c r="RHA244" s="109"/>
      <c r="RHB244" s="109"/>
      <c r="RHC244" s="109"/>
      <c r="RHD244" s="109"/>
      <c r="RHE244" s="109"/>
      <c r="RHF244" s="109"/>
      <c r="RHG244" s="109"/>
      <c r="RHH244" s="109"/>
      <c r="RHI244" s="109"/>
      <c r="RHJ244" s="109"/>
      <c r="RHK244" s="109"/>
      <c r="RHL244" s="109"/>
      <c r="RHM244" s="109"/>
      <c r="RHN244" s="109"/>
      <c r="RHO244" s="109"/>
      <c r="RHP244" s="109"/>
      <c r="RHQ244" s="109"/>
      <c r="RHR244" s="109"/>
      <c r="RHS244" s="109"/>
      <c r="RHT244" s="109"/>
      <c r="RHU244" s="109"/>
      <c r="RHV244" s="109"/>
      <c r="RHW244" s="109"/>
      <c r="RHX244" s="109"/>
      <c r="RHY244" s="109"/>
      <c r="RHZ244" s="109"/>
      <c r="RIA244" s="109"/>
      <c r="RIB244" s="109"/>
      <c r="RIC244" s="109"/>
      <c r="RID244" s="109"/>
      <c r="RIE244" s="109"/>
      <c r="RIF244" s="109"/>
      <c r="RIG244" s="109"/>
      <c r="RIH244" s="109"/>
      <c r="RII244" s="109"/>
      <c r="RIJ244" s="109"/>
      <c r="RIK244" s="109"/>
      <c r="RIL244" s="109"/>
      <c r="RIM244" s="109"/>
      <c r="RIN244" s="109"/>
      <c r="RIO244" s="109"/>
      <c r="RIP244" s="109"/>
      <c r="RIQ244" s="109"/>
      <c r="RIR244" s="109"/>
      <c r="RIS244" s="109"/>
      <c r="RIT244" s="109"/>
      <c r="RIU244" s="109"/>
      <c r="RIV244" s="109"/>
      <c r="RIW244" s="109"/>
      <c r="RIX244" s="109"/>
      <c r="RIY244" s="109"/>
      <c r="RIZ244" s="109"/>
      <c r="RJA244" s="109"/>
      <c r="RJB244" s="109"/>
      <c r="RJC244" s="109"/>
      <c r="RJD244" s="109"/>
      <c r="RJE244" s="109"/>
      <c r="RJF244" s="109"/>
      <c r="RJG244" s="109"/>
      <c r="RJH244" s="109"/>
      <c r="RJI244" s="109"/>
      <c r="RJJ244" s="109"/>
      <c r="RJK244" s="109"/>
      <c r="RJL244" s="109"/>
      <c r="RJM244" s="109"/>
      <c r="RJN244" s="109"/>
      <c r="RJO244" s="109"/>
      <c r="RJP244" s="109"/>
      <c r="RJQ244" s="109"/>
      <c r="RJR244" s="109"/>
      <c r="RJS244" s="109"/>
      <c r="RJT244" s="109"/>
      <c r="RJU244" s="109"/>
      <c r="RJV244" s="109"/>
      <c r="RJW244" s="109"/>
      <c r="RJX244" s="109"/>
      <c r="RJY244" s="109"/>
      <c r="RJZ244" s="109"/>
      <c r="RKA244" s="109"/>
      <c r="RKB244" s="109"/>
      <c r="RKC244" s="109"/>
      <c r="RKD244" s="109"/>
      <c r="RKE244" s="109"/>
      <c r="RKF244" s="109"/>
      <c r="RKG244" s="109"/>
      <c r="RKH244" s="109"/>
      <c r="RKI244" s="109"/>
      <c r="RKJ244" s="109"/>
      <c r="RKK244" s="109"/>
      <c r="RKL244" s="109"/>
      <c r="RKM244" s="109"/>
      <c r="RKN244" s="109"/>
      <c r="RKO244" s="109"/>
      <c r="RKP244" s="109"/>
      <c r="RKQ244" s="109"/>
      <c r="RKR244" s="109"/>
      <c r="RKS244" s="109"/>
      <c r="RKT244" s="109"/>
      <c r="RKU244" s="109"/>
      <c r="RKV244" s="109"/>
      <c r="RKW244" s="109"/>
      <c r="RKX244" s="109"/>
      <c r="RKY244" s="109"/>
      <c r="RKZ244" s="109"/>
      <c r="RLA244" s="109"/>
      <c r="RLB244" s="109"/>
      <c r="RLC244" s="109"/>
      <c r="RLD244" s="109"/>
      <c r="RLE244" s="109"/>
      <c r="RLF244" s="109"/>
      <c r="RLG244" s="109"/>
      <c r="RLH244" s="109"/>
      <c r="RLI244" s="109"/>
      <c r="RLJ244" s="109"/>
      <c r="RLK244" s="109"/>
      <c r="RLL244" s="109"/>
      <c r="RLM244" s="109"/>
      <c r="RLN244" s="109"/>
      <c r="RLO244" s="109"/>
      <c r="RLP244" s="109"/>
      <c r="RLQ244" s="109"/>
      <c r="RLR244" s="109"/>
      <c r="RLS244" s="109"/>
      <c r="RLT244" s="109"/>
      <c r="RLU244" s="109"/>
      <c r="RLV244" s="109"/>
      <c r="RLW244" s="109"/>
      <c r="RLX244" s="109"/>
      <c r="RLY244" s="109"/>
      <c r="RLZ244" s="109"/>
      <c r="RMA244" s="109"/>
      <c r="RMB244" s="109"/>
      <c r="RMC244" s="109"/>
      <c r="RMD244" s="109"/>
      <c r="RME244" s="109"/>
      <c r="RMF244" s="109"/>
      <c r="RMG244" s="109"/>
      <c r="RMH244" s="109"/>
      <c r="RMI244" s="109"/>
      <c r="RMJ244" s="109"/>
      <c r="RMK244" s="109"/>
      <c r="RML244" s="109"/>
      <c r="RMM244" s="109"/>
      <c r="RMN244" s="109"/>
      <c r="RMO244" s="109"/>
      <c r="RMP244" s="109"/>
      <c r="RMQ244" s="109"/>
      <c r="RMR244" s="109"/>
      <c r="RMS244" s="109"/>
      <c r="RMT244" s="109"/>
      <c r="RMU244" s="109"/>
      <c r="RMV244" s="109"/>
      <c r="RMW244" s="109"/>
      <c r="RMX244" s="109"/>
      <c r="RMY244" s="109"/>
      <c r="RMZ244" s="109"/>
      <c r="RNA244" s="109"/>
      <c r="RNB244" s="109"/>
      <c r="RNC244" s="109"/>
      <c r="RND244" s="109"/>
      <c r="RNE244" s="109"/>
      <c r="RNF244" s="109"/>
      <c r="RNG244" s="109"/>
      <c r="RNH244" s="109"/>
      <c r="RNI244" s="109"/>
      <c r="RNJ244" s="109"/>
      <c r="RNK244" s="109"/>
      <c r="RNL244" s="109"/>
      <c r="RNM244" s="109"/>
      <c r="RNN244" s="109"/>
      <c r="RNO244" s="109"/>
      <c r="RNP244" s="109"/>
      <c r="RNQ244" s="109"/>
      <c r="RNR244" s="109"/>
      <c r="RNS244" s="109"/>
      <c r="RNT244" s="109"/>
      <c r="RNU244" s="109"/>
      <c r="RNV244" s="109"/>
      <c r="RNW244" s="109"/>
      <c r="RNX244" s="109"/>
      <c r="RNY244" s="109"/>
      <c r="RNZ244" s="109"/>
      <c r="ROA244" s="109"/>
      <c r="ROB244" s="109"/>
      <c r="ROC244" s="109"/>
      <c r="ROD244" s="109"/>
      <c r="ROE244" s="109"/>
      <c r="ROF244" s="109"/>
      <c r="ROG244" s="109"/>
      <c r="ROH244" s="109"/>
      <c r="ROI244" s="109"/>
      <c r="ROJ244" s="109"/>
      <c r="ROK244" s="109"/>
      <c r="ROL244" s="109"/>
      <c r="ROM244" s="109"/>
      <c r="RON244" s="109"/>
      <c r="ROO244" s="109"/>
      <c r="ROP244" s="109"/>
      <c r="ROQ244" s="109"/>
      <c r="ROR244" s="109"/>
      <c r="ROS244" s="109"/>
      <c r="ROT244" s="109"/>
      <c r="ROU244" s="109"/>
      <c r="ROV244" s="109"/>
      <c r="ROW244" s="109"/>
      <c r="ROX244" s="109"/>
      <c r="ROY244" s="109"/>
      <c r="ROZ244" s="109"/>
      <c r="RPA244" s="109"/>
      <c r="RPB244" s="109"/>
      <c r="RPC244" s="109"/>
      <c r="RPD244" s="109"/>
      <c r="RPE244" s="109"/>
      <c r="RPF244" s="109"/>
      <c r="RPG244" s="109"/>
      <c r="RPH244" s="109"/>
      <c r="RPI244" s="109"/>
      <c r="RPJ244" s="109"/>
      <c r="RPK244" s="109"/>
      <c r="RPL244" s="109"/>
      <c r="RPM244" s="109"/>
      <c r="RPN244" s="109"/>
      <c r="RPO244" s="109"/>
      <c r="RPP244" s="109"/>
      <c r="RPQ244" s="109"/>
      <c r="RPR244" s="109"/>
      <c r="RPS244" s="109"/>
      <c r="RPT244" s="109"/>
      <c r="RPU244" s="109"/>
      <c r="RPV244" s="109"/>
      <c r="RPW244" s="109"/>
      <c r="RPX244" s="109"/>
      <c r="RPY244" s="109"/>
      <c r="RPZ244" s="109"/>
      <c r="RQA244" s="109"/>
      <c r="RQB244" s="109"/>
      <c r="RQC244" s="109"/>
      <c r="RQD244" s="109"/>
      <c r="RQE244" s="109"/>
      <c r="RQF244" s="109"/>
      <c r="RQG244" s="109"/>
      <c r="RQH244" s="109"/>
      <c r="RQI244" s="109"/>
      <c r="RQJ244" s="109"/>
      <c r="RQK244" s="109"/>
      <c r="RQL244" s="109"/>
      <c r="RQM244" s="109"/>
      <c r="RQN244" s="109"/>
      <c r="RQO244" s="109"/>
      <c r="RQP244" s="109"/>
      <c r="RQQ244" s="109"/>
      <c r="RQR244" s="109"/>
      <c r="RQS244" s="109"/>
      <c r="RQT244" s="109"/>
      <c r="RQU244" s="109"/>
      <c r="RQV244" s="109"/>
      <c r="RQW244" s="109"/>
      <c r="RQX244" s="109"/>
      <c r="RQY244" s="109"/>
      <c r="RQZ244" s="109"/>
      <c r="RRA244" s="109"/>
      <c r="RRB244" s="109"/>
      <c r="RRC244" s="109"/>
      <c r="RRD244" s="109"/>
      <c r="RRE244" s="109"/>
      <c r="RRF244" s="109"/>
      <c r="RRG244" s="109"/>
      <c r="RRH244" s="109"/>
      <c r="RRI244" s="109"/>
      <c r="RRJ244" s="109"/>
      <c r="RRK244" s="109"/>
      <c r="RRL244" s="109"/>
      <c r="RRM244" s="109"/>
      <c r="RRN244" s="109"/>
      <c r="RRO244" s="109"/>
      <c r="RRP244" s="109"/>
      <c r="RRQ244" s="109"/>
      <c r="RRR244" s="109"/>
      <c r="RRS244" s="109"/>
      <c r="RRT244" s="109"/>
      <c r="RRU244" s="109"/>
      <c r="RRV244" s="109"/>
      <c r="RRW244" s="109"/>
      <c r="RRX244" s="109"/>
      <c r="RRY244" s="109"/>
      <c r="RRZ244" s="109"/>
      <c r="RSA244" s="109"/>
      <c r="RSB244" s="109"/>
      <c r="RSC244" s="109"/>
      <c r="RSD244" s="109"/>
      <c r="RSE244" s="109"/>
      <c r="RSF244" s="109"/>
      <c r="RSG244" s="109"/>
      <c r="RSH244" s="109"/>
      <c r="RSI244" s="109"/>
      <c r="RSJ244" s="109"/>
      <c r="RSK244" s="109"/>
      <c r="RSL244" s="109"/>
      <c r="RSM244" s="109"/>
      <c r="RSN244" s="109"/>
      <c r="RSO244" s="109"/>
      <c r="RSP244" s="109"/>
      <c r="RSQ244" s="109"/>
      <c r="RSR244" s="109"/>
      <c r="RSS244" s="109"/>
      <c r="RST244" s="109"/>
      <c r="RSU244" s="109"/>
      <c r="RSV244" s="109"/>
      <c r="RSW244" s="109"/>
      <c r="RSX244" s="109"/>
      <c r="RSY244" s="109"/>
      <c r="RSZ244" s="109"/>
      <c r="RTA244" s="109"/>
      <c r="RTB244" s="109"/>
      <c r="RTC244" s="109"/>
      <c r="RTD244" s="109"/>
      <c r="RTE244" s="109"/>
      <c r="RTF244" s="109"/>
      <c r="RTG244" s="109"/>
      <c r="RTH244" s="109"/>
      <c r="RTI244" s="109"/>
      <c r="RTJ244" s="109"/>
      <c r="RTK244" s="109"/>
      <c r="RTL244" s="109"/>
      <c r="RTM244" s="109"/>
      <c r="RTN244" s="109"/>
      <c r="RTO244" s="109"/>
      <c r="RTP244" s="109"/>
      <c r="RTQ244" s="109"/>
      <c r="RTR244" s="109"/>
      <c r="RTS244" s="109"/>
      <c r="RTT244" s="109"/>
      <c r="RTU244" s="109"/>
      <c r="RTV244" s="109"/>
      <c r="RTW244" s="109"/>
      <c r="RTX244" s="109"/>
      <c r="RTY244" s="109"/>
      <c r="RTZ244" s="109"/>
      <c r="RUA244" s="109"/>
      <c r="RUB244" s="109"/>
      <c r="RUC244" s="109"/>
      <c r="RUD244" s="109"/>
      <c r="RUE244" s="109"/>
      <c r="RUF244" s="109"/>
      <c r="RUG244" s="109"/>
      <c r="RUH244" s="109"/>
      <c r="RUI244" s="109"/>
      <c r="RUJ244" s="109"/>
      <c r="RUK244" s="109"/>
      <c r="RUL244" s="109"/>
      <c r="RUM244" s="109"/>
      <c r="RUN244" s="109"/>
      <c r="RUO244" s="109"/>
      <c r="RUP244" s="109"/>
      <c r="RUQ244" s="109"/>
      <c r="RUR244" s="109"/>
      <c r="RUS244" s="109"/>
      <c r="RUT244" s="109"/>
      <c r="RUU244" s="109"/>
      <c r="RUV244" s="109"/>
      <c r="RUW244" s="109"/>
      <c r="RUX244" s="109"/>
      <c r="RUY244" s="109"/>
      <c r="RUZ244" s="109"/>
      <c r="RVA244" s="109"/>
      <c r="RVB244" s="109"/>
      <c r="RVC244" s="109"/>
      <c r="RVD244" s="109"/>
      <c r="RVE244" s="109"/>
      <c r="RVF244" s="109"/>
      <c r="RVG244" s="109"/>
      <c r="RVH244" s="109"/>
      <c r="RVI244" s="109"/>
      <c r="RVJ244" s="109"/>
      <c r="RVK244" s="109"/>
      <c r="RVL244" s="109"/>
      <c r="RVM244" s="109"/>
      <c r="RVN244" s="109"/>
      <c r="RVO244" s="109"/>
      <c r="RVP244" s="109"/>
      <c r="RVQ244" s="109"/>
      <c r="RVR244" s="109"/>
      <c r="RVS244" s="109"/>
      <c r="RVT244" s="109"/>
      <c r="RVU244" s="109"/>
      <c r="RVV244" s="109"/>
      <c r="RVW244" s="109"/>
      <c r="RVX244" s="109"/>
      <c r="RVY244" s="109"/>
      <c r="RVZ244" s="109"/>
      <c r="RWA244" s="109"/>
      <c r="RWB244" s="109"/>
      <c r="RWC244" s="109"/>
      <c r="RWD244" s="109"/>
      <c r="RWE244" s="109"/>
      <c r="RWF244" s="109"/>
      <c r="RWG244" s="109"/>
      <c r="RWH244" s="109"/>
      <c r="RWI244" s="109"/>
      <c r="RWJ244" s="109"/>
      <c r="RWK244" s="109"/>
      <c r="RWL244" s="109"/>
      <c r="RWM244" s="109"/>
      <c r="RWN244" s="109"/>
      <c r="RWO244" s="109"/>
      <c r="RWP244" s="109"/>
      <c r="RWQ244" s="109"/>
      <c r="RWR244" s="109"/>
      <c r="RWS244" s="109"/>
      <c r="RWT244" s="109"/>
      <c r="RWU244" s="109"/>
      <c r="RWV244" s="109"/>
      <c r="RWW244" s="109"/>
      <c r="RWX244" s="109"/>
      <c r="RWY244" s="109"/>
      <c r="RWZ244" s="109"/>
      <c r="RXA244" s="109"/>
      <c r="RXB244" s="109"/>
      <c r="RXC244" s="109"/>
      <c r="RXD244" s="109"/>
      <c r="RXE244" s="109"/>
      <c r="RXF244" s="109"/>
      <c r="RXG244" s="109"/>
      <c r="RXH244" s="109"/>
      <c r="RXI244" s="109"/>
      <c r="RXJ244" s="109"/>
      <c r="RXK244" s="109"/>
      <c r="RXL244" s="109"/>
      <c r="RXM244" s="109"/>
      <c r="RXN244" s="109"/>
      <c r="RXO244" s="109"/>
      <c r="RXP244" s="109"/>
      <c r="RXQ244" s="109"/>
      <c r="RXR244" s="109"/>
      <c r="RXS244" s="109"/>
      <c r="RXT244" s="109"/>
      <c r="RXU244" s="109"/>
      <c r="RXV244" s="109"/>
      <c r="RXW244" s="109"/>
      <c r="RXX244" s="109"/>
      <c r="RXY244" s="109"/>
      <c r="RXZ244" s="109"/>
      <c r="RYA244" s="109"/>
      <c r="RYB244" s="109"/>
      <c r="RYC244" s="109"/>
      <c r="RYD244" s="109"/>
      <c r="RYE244" s="109"/>
      <c r="RYF244" s="109"/>
      <c r="RYG244" s="109"/>
      <c r="RYH244" s="109"/>
      <c r="RYI244" s="109"/>
      <c r="RYJ244" s="109"/>
      <c r="RYK244" s="109"/>
      <c r="RYL244" s="109"/>
      <c r="RYM244" s="109"/>
      <c r="RYN244" s="109"/>
      <c r="RYO244" s="109"/>
      <c r="RYP244" s="109"/>
      <c r="RYQ244" s="109"/>
      <c r="RYR244" s="109"/>
      <c r="RYS244" s="109"/>
      <c r="RYT244" s="109"/>
      <c r="RYU244" s="109"/>
      <c r="RYV244" s="109"/>
      <c r="RYW244" s="109"/>
      <c r="RYX244" s="109"/>
      <c r="RYY244" s="109"/>
      <c r="RYZ244" s="109"/>
      <c r="RZA244" s="109"/>
      <c r="RZB244" s="109"/>
      <c r="RZC244" s="109"/>
      <c r="RZD244" s="109"/>
      <c r="RZE244" s="109"/>
      <c r="RZF244" s="109"/>
      <c r="RZG244" s="109"/>
      <c r="RZH244" s="109"/>
      <c r="RZI244" s="109"/>
      <c r="RZJ244" s="109"/>
      <c r="RZK244" s="109"/>
      <c r="RZL244" s="109"/>
      <c r="RZM244" s="109"/>
      <c r="RZN244" s="109"/>
      <c r="RZO244" s="109"/>
      <c r="RZP244" s="109"/>
      <c r="RZQ244" s="109"/>
      <c r="RZR244" s="109"/>
      <c r="RZS244" s="109"/>
      <c r="RZT244" s="109"/>
      <c r="RZU244" s="109"/>
      <c r="RZV244" s="109"/>
      <c r="RZW244" s="109"/>
      <c r="RZX244" s="109"/>
      <c r="RZY244" s="109"/>
      <c r="RZZ244" s="109"/>
      <c r="SAA244" s="109"/>
      <c r="SAB244" s="109"/>
      <c r="SAC244" s="109"/>
      <c r="SAD244" s="109"/>
      <c r="SAE244" s="109"/>
      <c r="SAF244" s="109"/>
      <c r="SAG244" s="109"/>
      <c r="SAH244" s="109"/>
      <c r="SAI244" s="109"/>
      <c r="SAJ244" s="109"/>
      <c r="SAK244" s="109"/>
      <c r="SAL244" s="109"/>
      <c r="SAM244" s="109"/>
      <c r="SAN244" s="109"/>
      <c r="SAO244" s="109"/>
      <c r="SAP244" s="109"/>
      <c r="SAQ244" s="109"/>
      <c r="SAR244" s="109"/>
      <c r="SAS244" s="109"/>
      <c r="SAT244" s="109"/>
      <c r="SAU244" s="109"/>
      <c r="SAV244" s="109"/>
      <c r="SAW244" s="109"/>
      <c r="SAX244" s="109"/>
      <c r="SAY244" s="109"/>
      <c r="SAZ244" s="109"/>
      <c r="SBA244" s="109"/>
      <c r="SBB244" s="109"/>
      <c r="SBC244" s="109"/>
      <c r="SBD244" s="109"/>
      <c r="SBE244" s="109"/>
      <c r="SBF244" s="109"/>
      <c r="SBG244" s="109"/>
      <c r="SBH244" s="109"/>
      <c r="SBI244" s="109"/>
      <c r="SBJ244" s="109"/>
      <c r="SBK244" s="109"/>
      <c r="SBL244" s="109"/>
      <c r="SBM244" s="109"/>
      <c r="SBN244" s="109"/>
      <c r="SBO244" s="109"/>
      <c r="SBP244" s="109"/>
      <c r="SBQ244" s="109"/>
      <c r="SBR244" s="109"/>
      <c r="SBS244" s="109"/>
      <c r="SBT244" s="109"/>
      <c r="SBU244" s="109"/>
      <c r="SBV244" s="109"/>
      <c r="SBW244" s="109"/>
      <c r="SBX244" s="109"/>
      <c r="SBY244" s="109"/>
      <c r="SBZ244" s="109"/>
      <c r="SCA244" s="109"/>
      <c r="SCB244" s="109"/>
      <c r="SCC244" s="109"/>
      <c r="SCD244" s="109"/>
      <c r="SCE244" s="109"/>
      <c r="SCF244" s="109"/>
      <c r="SCG244" s="109"/>
      <c r="SCH244" s="109"/>
      <c r="SCI244" s="109"/>
      <c r="SCJ244" s="109"/>
      <c r="SCK244" s="109"/>
      <c r="SCL244" s="109"/>
      <c r="SCM244" s="109"/>
      <c r="SCN244" s="109"/>
      <c r="SCO244" s="109"/>
      <c r="SCP244" s="109"/>
      <c r="SCQ244" s="109"/>
      <c r="SCR244" s="109"/>
      <c r="SCS244" s="109"/>
      <c r="SCT244" s="109"/>
      <c r="SCU244" s="109"/>
      <c r="SCV244" s="109"/>
      <c r="SCW244" s="109"/>
      <c r="SCX244" s="109"/>
      <c r="SCY244" s="109"/>
      <c r="SCZ244" s="109"/>
      <c r="SDA244" s="109"/>
      <c r="SDB244" s="109"/>
      <c r="SDC244" s="109"/>
      <c r="SDD244" s="109"/>
      <c r="SDE244" s="109"/>
      <c r="SDF244" s="109"/>
      <c r="SDG244" s="109"/>
      <c r="SDH244" s="109"/>
      <c r="SDI244" s="109"/>
      <c r="SDJ244" s="109"/>
      <c r="SDK244" s="109"/>
      <c r="SDL244" s="109"/>
      <c r="SDM244" s="109"/>
      <c r="SDN244" s="109"/>
      <c r="SDO244" s="109"/>
      <c r="SDP244" s="109"/>
      <c r="SDQ244" s="109"/>
      <c r="SDR244" s="109"/>
      <c r="SDS244" s="109"/>
      <c r="SDT244" s="109"/>
      <c r="SDU244" s="109"/>
      <c r="SDV244" s="109"/>
      <c r="SDW244" s="109"/>
      <c r="SDX244" s="109"/>
      <c r="SDY244" s="109"/>
      <c r="SDZ244" s="109"/>
      <c r="SEA244" s="109"/>
      <c r="SEB244" s="109"/>
      <c r="SEC244" s="109"/>
      <c r="SED244" s="109"/>
      <c r="SEE244" s="109"/>
      <c r="SEF244" s="109"/>
      <c r="SEG244" s="109"/>
      <c r="SEH244" s="109"/>
      <c r="SEI244" s="109"/>
      <c r="SEJ244" s="109"/>
      <c r="SEK244" s="109"/>
      <c r="SEL244" s="109"/>
      <c r="SEM244" s="109"/>
      <c r="SEN244" s="109"/>
      <c r="SEO244" s="109"/>
      <c r="SEP244" s="109"/>
      <c r="SEQ244" s="109"/>
      <c r="SER244" s="109"/>
      <c r="SES244" s="109"/>
      <c r="SET244" s="109"/>
      <c r="SEU244" s="109"/>
      <c r="SEV244" s="109"/>
      <c r="SEW244" s="109"/>
      <c r="SEX244" s="109"/>
      <c r="SEY244" s="109"/>
      <c r="SEZ244" s="109"/>
      <c r="SFA244" s="109"/>
      <c r="SFB244" s="109"/>
      <c r="SFC244" s="109"/>
      <c r="SFD244" s="109"/>
      <c r="SFE244" s="109"/>
      <c r="SFF244" s="109"/>
      <c r="SFG244" s="109"/>
      <c r="SFH244" s="109"/>
      <c r="SFI244" s="109"/>
      <c r="SFJ244" s="109"/>
      <c r="SFK244" s="109"/>
      <c r="SFL244" s="109"/>
      <c r="SFM244" s="109"/>
      <c r="SFN244" s="109"/>
      <c r="SFO244" s="109"/>
      <c r="SFP244" s="109"/>
      <c r="SFQ244" s="109"/>
      <c r="SFR244" s="109"/>
      <c r="SFS244" s="109"/>
      <c r="SFT244" s="109"/>
      <c r="SFU244" s="109"/>
      <c r="SFV244" s="109"/>
      <c r="SFW244" s="109"/>
      <c r="SFX244" s="109"/>
      <c r="SFY244" s="109"/>
      <c r="SFZ244" s="109"/>
      <c r="SGA244" s="109"/>
      <c r="SGB244" s="109"/>
      <c r="SGC244" s="109"/>
      <c r="SGD244" s="109"/>
      <c r="SGE244" s="109"/>
      <c r="SGF244" s="109"/>
      <c r="SGG244" s="109"/>
      <c r="SGH244" s="109"/>
      <c r="SGI244" s="109"/>
      <c r="SGJ244" s="109"/>
      <c r="SGK244" s="109"/>
      <c r="SGL244" s="109"/>
      <c r="SGM244" s="109"/>
      <c r="SGN244" s="109"/>
      <c r="SGO244" s="109"/>
      <c r="SGP244" s="109"/>
      <c r="SGQ244" s="109"/>
      <c r="SGR244" s="109"/>
      <c r="SGS244" s="109"/>
      <c r="SGT244" s="109"/>
      <c r="SGU244" s="109"/>
      <c r="SGV244" s="109"/>
      <c r="SGW244" s="109"/>
      <c r="SGX244" s="109"/>
      <c r="SGY244" s="109"/>
      <c r="SGZ244" s="109"/>
      <c r="SHA244" s="109"/>
      <c r="SHB244" s="109"/>
      <c r="SHC244" s="109"/>
      <c r="SHD244" s="109"/>
      <c r="SHE244" s="109"/>
      <c r="SHF244" s="109"/>
      <c r="SHG244" s="109"/>
      <c r="SHH244" s="109"/>
      <c r="SHI244" s="109"/>
      <c r="SHJ244" s="109"/>
      <c r="SHK244" s="109"/>
      <c r="SHL244" s="109"/>
      <c r="SHM244" s="109"/>
      <c r="SHN244" s="109"/>
      <c r="SHO244" s="109"/>
      <c r="SHP244" s="109"/>
      <c r="SHQ244" s="109"/>
      <c r="SHR244" s="109"/>
      <c r="SHS244" s="109"/>
      <c r="SHT244" s="109"/>
      <c r="SHU244" s="109"/>
      <c r="SHV244" s="109"/>
      <c r="SHW244" s="109"/>
      <c r="SHX244" s="109"/>
      <c r="SHY244" s="109"/>
      <c r="SHZ244" s="109"/>
      <c r="SIA244" s="109"/>
      <c r="SIB244" s="109"/>
      <c r="SIC244" s="109"/>
      <c r="SID244" s="109"/>
      <c r="SIE244" s="109"/>
      <c r="SIF244" s="109"/>
      <c r="SIG244" s="109"/>
      <c r="SIH244" s="109"/>
      <c r="SII244" s="109"/>
      <c r="SIJ244" s="109"/>
      <c r="SIK244" s="109"/>
      <c r="SIL244" s="109"/>
      <c r="SIM244" s="109"/>
      <c r="SIN244" s="109"/>
      <c r="SIO244" s="109"/>
      <c r="SIP244" s="109"/>
      <c r="SIQ244" s="109"/>
      <c r="SIR244" s="109"/>
      <c r="SIS244" s="109"/>
      <c r="SIT244" s="109"/>
      <c r="SIU244" s="109"/>
      <c r="SIV244" s="109"/>
      <c r="SIW244" s="109"/>
      <c r="SIX244" s="109"/>
      <c r="SIY244" s="109"/>
      <c r="SIZ244" s="109"/>
      <c r="SJA244" s="109"/>
      <c r="SJB244" s="109"/>
      <c r="SJC244" s="109"/>
      <c r="SJD244" s="109"/>
      <c r="SJE244" s="109"/>
      <c r="SJF244" s="109"/>
      <c r="SJG244" s="109"/>
      <c r="SJH244" s="109"/>
      <c r="SJI244" s="109"/>
      <c r="SJJ244" s="109"/>
      <c r="SJK244" s="109"/>
      <c r="SJL244" s="109"/>
      <c r="SJM244" s="109"/>
      <c r="SJN244" s="109"/>
      <c r="SJO244" s="109"/>
      <c r="SJP244" s="109"/>
      <c r="SJQ244" s="109"/>
      <c r="SJR244" s="109"/>
      <c r="SJS244" s="109"/>
      <c r="SJT244" s="109"/>
      <c r="SJU244" s="109"/>
      <c r="SJV244" s="109"/>
      <c r="SJW244" s="109"/>
      <c r="SJX244" s="109"/>
      <c r="SJY244" s="109"/>
      <c r="SJZ244" s="109"/>
      <c r="SKA244" s="109"/>
      <c r="SKB244" s="109"/>
      <c r="SKC244" s="109"/>
      <c r="SKD244" s="109"/>
      <c r="SKE244" s="109"/>
      <c r="SKF244" s="109"/>
      <c r="SKG244" s="109"/>
      <c r="SKH244" s="109"/>
      <c r="SKI244" s="109"/>
      <c r="SKJ244" s="109"/>
      <c r="SKK244" s="109"/>
      <c r="SKL244" s="109"/>
      <c r="SKM244" s="109"/>
      <c r="SKN244" s="109"/>
      <c r="SKO244" s="109"/>
      <c r="SKP244" s="109"/>
      <c r="SKQ244" s="109"/>
      <c r="SKR244" s="109"/>
      <c r="SKS244" s="109"/>
      <c r="SKT244" s="109"/>
      <c r="SKU244" s="109"/>
      <c r="SKV244" s="109"/>
      <c r="SKW244" s="109"/>
      <c r="SKX244" s="109"/>
      <c r="SKY244" s="109"/>
      <c r="SKZ244" s="109"/>
      <c r="SLA244" s="109"/>
      <c r="SLB244" s="109"/>
      <c r="SLC244" s="109"/>
      <c r="SLD244" s="109"/>
      <c r="SLE244" s="109"/>
      <c r="SLF244" s="109"/>
      <c r="SLG244" s="109"/>
      <c r="SLH244" s="109"/>
      <c r="SLI244" s="109"/>
      <c r="SLJ244" s="109"/>
      <c r="SLK244" s="109"/>
      <c r="SLL244" s="109"/>
      <c r="SLM244" s="109"/>
      <c r="SLN244" s="109"/>
      <c r="SLO244" s="109"/>
      <c r="SLP244" s="109"/>
      <c r="SLQ244" s="109"/>
      <c r="SLR244" s="109"/>
      <c r="SLS244" s="109"/>
      <c r="SLT244" s="109"/>
      <c r="SLU244" s="109"/>
      <c r="SLV244" s="109"/>
      <c r="SLW244" s="109"/>
      <c r="SLX244" s="109"/>
      <c r="SLY244" s="109"/>
      <c r="SLZ244" s="109"/>
      <c r="SMA244" s="109"/>
      <c r="SMB244" s="109"/>
      <c r="SMC244" s="109"/>
      <c r="SMD244" s="109"/>
      <c r="SME244" s="109"/>
      <c r="SMF244" s="109"/>
      <c r="SMG244" s="109"/>
      <c r="SMH244" s="109"/>
      <c r="SMI244" s="109"/>
      <c r="SMJ244" s="109"/>
      <c r="SMK244" s="109"/>
      <c r="SML244" s="109"/>
      <c r="SMM244" s="109"/>
      <c r="SMN244" s="109"/>
      <c r="SMO244" s="109"/>
      <c r="SMP244" s="109"/>
      <c r="SMQ244" s="109"/>
      <c r="SMR244" s="109"/>
      <c r="SMS244" s="109"/>
      <c r="SMT244" s="109"/>
      <c r="SMU244" s="109"/>
      <c r="SMV244" s="109"/>
      <c r="SMW244" s="109"/>
      <c r="SMX244" s="109"/>
      <c r="SMY244" s="109"/>
      <c r="SMZ244" s="109"/>
      <c r="SNA244" s="109"/>
      <c r="SNB244" s="109"/>
      <c r="SNC244" s="109"/>
      <c r="SND244" s="109"/>
      <c r="SNE244" s="109"/>
      <c r="SNF244" s="109"/>
      <c r="SNG244" s="109"/>
      <c r="SNH244" s="109"/>
      <c r="SNI244" s="109"/>
      <c r="SNJ244" s="109"/>
      <c r="SNK244" s="109"/>
      <c r="SNL244" s="109"/>
      <c r="SNM244" s="109"/>
      <c r="SNN244" s="109"/>
      <c r="SNO244" s="109"/>
      <c r="SNP244" s="109"/>
      <c r="SNQ244" s="109"/>
      <c r="SNR244" s="109"/>
      <c r="SNS244" s="109"/>
      <c r="SNT244" s="109"/>
      <c r="SNU244" s="109"/>
      <c r="SNV244" s="109"/>
      <c r="SNW244" s="109"/>
      <c r="SNX244" s="109"/>
      <c r="SNY244" s="109"/>
      <c r="SNZ244" s="109"/>
      <c r="SOA244" s="109"/>
      <c r="SOB244" s="109"/>
      <c r="SOC244" s="109"/>
      <c r="SOD244" s="109"/>
      <c r="SOE244" s="109"/>
      <c r="SOF244" s="109"/>
      <c r="SOG244" s="109"/>
      <c r="SOH244" s="109"/>
      <c r="SOI244" s="109"/>
      <c r="SOJ244" s="109"/>
      <c r="SOK244" s="109"/>
      <c r="SOL244" s="109"/>
      <c r="SOM244" s="109"/>
      <c r="SON244" s="109"/>
      <c r="SOO244" s="109"/>
      <c r="SOP244" s="109"/>
      <c r="SOQ244" s="109"/>
      <c r="SOR244" s="109"/>
      <c r="SOS244" s="109"/>
      <c r="SOT244" s="109"/>
      <c r="SOU244" s="109"/>
      <c r="SOV244" s="109"/>
      <c r="SOW244" s="109"/>
      <c r="SOX244" s="109"/>
      <c r="SOY244" s="109"/>
      <c r="SOZ244" s="109"/>
      <c r="SPA244" s="109"/>
      <c r="SPB244" s="109"/>
      <c r="SPC244" s="109"/>
      <c r="SPD244" s="109"/>
      <c r="SPE244" s="109"/>
      <c r="SPF244" s="109"/>
      <c r="SPG244" s="109"/>
      <c r="SPH244" s="109"/>
      <c r="SPI244" s="109"/>
      <c r="SPJ244" s="109"/>
      <c r="SPK244" s="109"/>
      <c r="SPL244" s="109"/>
      <c r="SPM244" s="109"/>
      <c r="SPN244" s="109"/>
      <c r="SPO244" s="109"/>
      <c r="SPP244" s="109"/>
      <c r="SPQ244" s="109"/>
      <c r="SPR244" s="109"/>
      <c r="SPS244" s="109"/>
      <c r="SPT244" s="109"/>
      <c r="SPU244" s="109"/>
      <c r="SPV244" s="109"/>
      <c r="SPW244" s="109"/>
      <c r="SPX244" s="109"/>
      <c r="SPY244" s="109"/>
      <c r="SPZ244" s="109"/>
      <c r="SQA244" s="109"/>
      <c r="SQB244" s="109"/>
      <c r="SQC244" s="109"/>
      <c r="SQD244" s="109"/>
      <c r="SQE244" s="109"/>
      <c r="SQF244" s="109"/>
      <c r="SQG244" s="109"/>
      <c r="SQH244" s="109"/>
      <c r="SQI244" s="109"/>
      <c r="SQJ244" s="109"/>
      <c r="SQK244" s="109"/>
      <c r="SQL244" s="109"/>
      <c r="SQM244" s="109"/>
      <c r="SQN244" s="109"/>
      <c r="SQO244" s="109"/>
      <c r="SQP244" s="109"/>
      <c r="SQQ244" s="109"/>
      <c r="SQR244" s="109"/>
      <c r="SQS244" s="109"/>
      <c r="SQT244" s="109"/>
      <c r="SQU244" s="109"/>
      <c r="SQV244" s="109"/>
      <c r="SQW244" s="109"/>
      <c r="SQX244" s="109"/>
      <c r="SQY244" s="109"/>
      <c r="SQZ244" s="109"/>
      <c r="SRA244" s="109"/>
      <c r="SRB244" s="109"/>
      <c r="SRC244" s="109"/>
      <c r="SRD244" s="109"/>
      <c r="SRE244" s="109"/>
      <c r="SRF244" s="109"/>
      <c r="SRG244" s="109"/>
      <c r="SRH244" s="109"/>
      <c r="SRI244" s="109"/>
      <c r="SRJ244" s="109"/>
      <c r="SRK244" s="109"/>
      <c r="SRL244" s="109"/>
      <c r="SRM244" s="109"/>
      <c r="SRN244" s="109"/>
      <c r="SRO244" s="109"/>
      <c r="SRP244" s="109"/>
      <c r="SRQ244" s="109"/>
      <c r="SRR244" s="109"/>
      <c r="SRS244" s="109"/>
      <c r="SRT244" s="109"/>
      <c r="SRU244" s="109"/>
      <c r="SRV244" s="109"/>
      <c r="SRW244" s="109"/>
      <c r="SRX244" s="109"/>
      <c r="SRY244" s="109"/>
      <c r="SRZ244" s="109"/>
      <c r="SSA244" s="109"/>
      <c r="SSB244" s="109"/>
      <c r="SSC244" s="109"/>
      <c r="SSD244" s="109"/>
      <c r="SSE244" s="109"/>
      <c r="SSF244" s="109"/>
      <c r="SSG244" s="109"/>
      <c r="SSH244" s="109"/>
      <c r="SSI244" s="109"/>
      <c r="SSJ244" s="109"/>
      <c r="SSK244" s="109"/>
      <c r="SSL244" s="109"/>
      <c r="SSM244" s="109"/>
      <c r="SSN244" s="109"/>
      <c r="SSO244" s="109"/>
      <c r="SSP244" s="109"/>
      <c r="SSQ244" s="109"/>
      <c r="SSR244" s="109"/>
      <c r="SSS244" s="109"/>
      <c r="SST244" s="109"/>
      <c r="SSU244" s="109"/>
      <c r="SSV244" s="109"/>
      <c r="SSW244" s="109"/>
      <c r="SSX244" s="109"/>
      <c r="SSY244" s="109"/>
      <c r="SSZ244" s="109"/>
      <c r="STA244" s="109"/>
      <c r="STB244" s="109"/>
      <c r="STC244" s="109"/>
      <c r="STD244" s="109"/>
      <c r="STE244" s="109"/>
      <c r="STF244" s="109"/>
      <c r="STG244" s="109"/>
      <c r="STH244" s="109"/>
      <c r="STI244" s="109"/>
      <c r="STJ244" s="109"/>
      <c r="STK244" s="109"/>
      <c r="STL244" s="109"/>
      <c r="STM244" s="109"/>
      <c r="STN244" s="109"/>
      <c r="STO244" s="109"/>
      <c r="STP244" s="109"/>
      <c r="STQ244" s="109"/>
      <c r="STR244" s="109"/>
      <c r="STS244" s="109"/>
      <c r="STT244" s="109"/>
      <c r="STU244" s="109"/>
      <c r="STV244" s="109"/>
      <c r="STW244" s="109"/>
      <c r="STX244" s="109"/>
      <c r="STY244" s="109"/>
      <c r="STZ244" s="109"/>
      <c r="SUA244" s="109"/>
      <c r="SUB244" s="109"/>
      <c r="SUC244" s="109"/>
      <c r="SUD244" s="109"/>
      <c r="SUE244" s="109"/>
      <c r="SUF244" s="109"/>
      <c r="SUG244" s="109"/>
      <c r="SUH244" s="109"/>
      <c r="SUI244" s="109"/>
      <c r="SUJ244" s="109"/>
      <c r="SUK244" s="109"/>
      <c r="SUL244" s="109"/>
      <c r="SUM244" s="109"/>
      <c r="SUN244" s="109"/>
      <c r="SUO244" s="109"/>
      <c r="SUP244" s="109"/>
      <c r="SUQ244" s="109"/>
      <c r="SUR244" s="109"/>
      <c r="SUS244" s="109"/>
      <c r="SUT244" s="109"/>
      <c r="SUU244" s="109"/>
      <c r="SUV244" s="109"/>
      <c r="SUW244" s="109"/>
      <c r="SUX244" s="109"/>
      <c r="SUY244" s="109"/>
      <c r="SUZ244" s="109"/>
      <c r="SVA244" s="109"/>
      <c r="SVB244" s="109"/>
      <c r="SVC244" s="109"/>
      <c r="SVD244" s="109"/>
      <c r="SVE244" s="109"/>
      <c r="SVF244" s="109"/>
      <c r="SVG244" s="109"/>
      <c r="SVH244" s="109"/>
      <c r="SVI244" s="109"/>
      <c r="SVJ244" s="109"/>
      <c r="SVK244" s="109"/>
      <c r="SVL244" s="109"/>
      <c r="SVM244" s="109"/>
      <c r="SVN244" s="109"/>
      <c r="SVO244" s="109"/>
      <c r="SVP244" s="109"/>
      <c r="SVQ244" s="109"/>
      <c r="SVR244" s="109"/>
      <c r="SVS244" s="109"/>
      <c r="SVT244" s="109"/>
      <c r="SVU244" s="109"/>
      <c r="SVV244" s="109"/>
      <c r="SVW244" s="109"/>
      <c r="SVX244" s="109"/>
      <c r="SVY244" s="109"/>
      <c r="SVZ244" s="109"/>
      <c r="SWA244" s="109"/>
      <c r="SWB244" s="109"/>
      <c r="SWC244" s="109"/>
      <c r="SWD244" s="109"/>
      <c r="SWE244" s="109"/>
      <c r="SWF244" s="109"/>
      <c r="SWG244" s="109"/>
      <c r="SWH244" s="109"/>
      <c r="SWI244" s="109"/>
      <c r="SWJ244" s="109"/>
      <c r="SWK244" s="109"/>
      <c r="SWL244" s="109"/>
      <c r="SWM244" s="109"/>
      <c r="SWN244" s="109"/>
      <c r="SWO244" s="109"/>
      <c r="SWP244" s="109"/>
      <c r="SWQ244" s="109"/>
      <c r="SWR244" s="109"/>
      <c r="SWS244" s="109"/>
      <c r="SWT244" s="109"/>
      <c r="SWU244" s="109"/>
      <c r="SWV244" s="109"/>
      <c r="SWW244" s="109"/>
      <c r="SWX244" s="109"/>
      <c r="SWY244" s="109"/>
      <c r="SWZ244" s="109"/>
      <c r="SXA244" s="109"/>
      <c r="SXB244" s="109"/>
      <c r="SXC244" s="109"/>
      <c r="SXD244" s="109"/>
      <c r="SXE244" s="109"/>
      <c r="SXF244" s="109"/>
      <c r="SXG244" s="109"/>
      <c r="SXH244" s="109"/>
      <c r="SXI244" s="109"/>
      <c r="SXJ244" s="109"/>
      <c r="SXK244" s="109"/>
      <c r="SXL244" s="109"/>
      <c r="SXM244" s="109"/>
      <c r="SXN244" s="109"/>
      <c r="SXO244" s="109"/>
      <c r="SXP244" s="109"/>
      <c r="SXQ244" s="109"/>
      <c r="SXR244" s="109"/>
      <c r="SXS244" s="109"/>
      <c r="SXT244" s="109"/>
      <c r="SXU244" s="109"/>
      <c r="SXV244" s="109"/>
      <c r="SXW244" s="109"/>
      <c r="SXX244" s="109"/>
      <c r="SXY244" s="109"/>
      <c r="SXZ244" s="109"/>
      <c r="SYA244" s="109"/>
      <c r="SYB244" s="109"/>
      <c r="SYC244" s="109"/>
      <c r="SYD244" s="109"/>
      <c r="SYE244" s="109"/>
      <c r="SYF244" s="109"/>
      <c r="SYG244" s="109"/>
      <c r="SYH244" s="109"/>
      <c r="SYI244" s="109"/>
      <c r="SYJ244" s="109"/>
      <c r="SYK244" s="109"/>
      <c r="SYL244" s="109"/>
      <c r="SYM244" s="109"/>
      <c r="SYN244" s="109"/>
      <c r="SYO244" s="109"/>
      <c r="SYP244" s="109"/>
      <c r="SYQ244" s="109"/>
      <c r="SYR244" s="109"/>
      <c r="SYS244" s="109"/>
      <c r="SYT244" s="109"/>
      <c r="SYU244" s="109"/>
      <c r="SYV244" s="109"/>
      <c r="SYW244" s="109"/>
      <c r="SYX244" s="109"/>
      <c r="SYY244" s="109"/>
      <c r="SYZ244" s="109"/>
      <c r="SZA244" s="109"/>
      <c r="SZB244" s="109"/>
      <c r="SZC244" s="109"/>
      <c r="SZD244" s="109"/>
      <c r="SZE244" s="109"/>
      <c r="SZF244" s="109"/>
      <c r="SZG244" s="109"/>
      <c r="SZH244" s="109"/>
      <c r="SZI244" s="109"/>
      <c r="SZJ244" s="109"/>
      <c r="SZK244" s="109"/>
      <c r="SZL244" s="109"/>
      <c r="SZM244" s="109"/>
      <c r="SZN244" s="109"/>
      <c r="SZO244" s="109"/>
      <c r="SZP244" s="109"/>
      <c r="SZQ244" s="109"/>
      <c r="SZR244" s="109"/>
      <c r="SZS244" s="109"/>
      <c r="SZT244" s="109"/>
      <c r="SZU244" s="109"/>
      <c r="SZV244" s="109"/>
      <c r="SZW244" s="109"/>
      <c r="SZX244" s="109"/>
      <c r="SZY244" s="109"/>
      <c r="SZZ244" s="109"/>
      <c r="TAA244" s="109"/>
      <c r="TAB244" s="109"/>
      <c r="TAC244" s="109"/>
      <c r="TAD244" s="109"/>
      <c r="TAE244" s="109"/>
      <c r="TAF244" s="109"/>
      <c r="TAG244" s="109"/>
      <c r="TAH244" s="109"/>
      <c r="TAI244" s="109"/>
      <c r="TAJ244" s="109"/>
      <c r="TAK244" s="109"/>
      <c r="TAL244" s="109"/>
      <c r="TAM244" s="109"/>
      <c r="TAN244" s="109"/>
      <c r="TAO244" s="109"/>
      <c r="TAP244" s="109"/>
      <c r="TAQ244" s="109"/>
      <c r="TAR244" s="109"/>
      <c r="TAS244" s="109"/>
      <c r="TAT244" s="109"/>
      <c r="TAU244" s="109"/>
      <c r="TAV244" s="109"/>
      <c r="TAW244" s="109"/>
      <c r="TAX244" s="109"/>
      <c r="TAY244" s="109"/>
      <c r="TAZ244" s="109"/>
      <c r="TBA244" s="109"/>
      <c r="TBB244" s="109"/>
      <c r="TBC244" s="109"/>
      <c r="TBD244" s="109"/>
      <c r="TBE244" s="109"/>
      <c r="TBF244" s="109"/>
      <c r="TBG244" s="109"/>
      <c r="TBH244" s="109"/>
      <c r="TBI244" s="109"/>
      <c r="TBJ244" s="109"/>
      <c r="TBK244" s="109"/>
      <c r="TBL244" s="109"/>
      <c r="TBM244" s="109"/>
      <c r="TBN244" s="109"/>
      <c r="TBO244" s="109"/>
      <c r="TBP244" s="109"/>
      <c r="TBQ244" s="109"/>
      <c r="TBR244" s="109"/>
      <c r="TBS244" s="109"/>
      <c r="TBT244" s="109"/>
      <c r="TBU244" s="109"/>
      <c r="TBV244" s="109"/>
      <c r="TBW244" s="109"/>
      <c r="TBX244" s="109"/>
      <c r="TBY244" s="109"/>
      <c r="TBZ244" s="109"/>
      <c r="TCA244" s="109"/>
      <c r="TCB244" s="109"/>
      <c r="TCC244" s="109"/>
      <c r="TCD244" s="109"/>
      <c r="TCE244" s="109"/>
      <c r="TCF244" s="109"/>
      <c r="TCG244" s="109"/>
      <c r="TCH244" s="109"/>
      <c r="TCI244" s="109"/>
      <c r="TCJ244" s="109"/>
      <c r="TCK244" s="109"/>
      <c r="TCL244" s="109"/>
      <c r="TCM244" s="109"/>
      <c r="TCN244" s="109"/>
      <c r="TCO244" s="109"/>
      <c r="TCP244" s="109"/>
      <c r="TCQ244" s="109"/>
      <c r="TCR244" s="109"/>
      <c r="TCS244" s="109"/>
      <c r="TCT244" s="109"/>
      <c r="TCU244" s="109"/>
      <c r="TCV244" s="109"/>
      <c r="TCW244" s="109"/>
      <c r="TCX244" s="109"/>
      <c r="TCY244" s="109"/>
      <c r="TCZ244" s="109"/>
      <c r="TDA244" s="109"/>
      <c r="TDB244" s="109"/>
      <c r="TDC244" s="109"/>
      <c r="TDD244" s="109"/>
      <c r="TDE244" s="109"/>
      <c r="TDF244" s="109"/>
      <c r="TDG244" s="109"/>
      <c r="TDH244" s="109"/>
      <c r="TDI244" s="109"/>
      <c r="TDJ244" s="109"/>
      <c r="TDK244" s="109"/>
      <c r="TDL244" s="109"/>
      <c r="TDM244" s="109"/>
      <c r="TDN244" s="109"/>
      <c r="TDO244" s="109"/>
      <c r="TDP244" s="109"/>
      <c r="TDQ244" s="109"/>
      <c r="TDR244" s="109"/>
      <c r="TDS244" s="109"/>
      <c r="TDT244" s="109"/>
      <c r="TDU244" s="109"/>
      <c r="TDV244" s="109"/>
      <c r="TDW244" s="109"/>
      <c r="TDX244" s="109"/>
      <c r="TDY244" s="109"/>
      <c r="TDZ244" s="109"/>
      <c r="TEA244" s="109"/>
      <c r="TEB244" s="109"/>
      <c r="TEC244" s="109"/>
      <c r="TED244" s="109"/>
      <c r="TEE244" s="109"/>
      <c r="TEF244" s="109"/>
      <c r="TEG244" s="109"/>
      <c r="TEH244" s="109"/>
      <c r="TEI244" s="109"/>
      <c r="TEJ244" s="109"/>
      <c r="TEK244" s="109"/>
      <c r="TEL244" s="109"/>
      <c r="TEM244" s="109"/>
      <c r="TEN244" s="109"/>
      <c r="TEO244" s="109"/>
      <c r="TEP244" s="109"/>
      <c r="TEQ244" s="109"/>
      <c r="TER244" s="109"/>
      <c r="TES244" s="109"/>
      <c r="TET244" s="109"/>
      <c r="TEU244" s="109"/>
      <c r="TEV244" s="109"/>
      <c r="TEW244" s="109"/>
      <c r="TEX244" s="109"/>
      <c r="TEY244" s="109"/>
      <c r="TEZ244" s="109"/>
      <c r="TFA244" s="109"/>
      <c r="TFB244" s="109"/>
      <c r="TFC244" s="109"/>
      <c r="TFD244" s="109"/>
      <c r="TFE244" s="109"/>
      <c r="TFF244" s="109"/>
      <c r="TFG244" s="109"/>
      <c r="TFH244" s="109"/>
      <c r="TFI244" s="109"/>
      <c r="TFJ244" s="109"/>
      <c r="TFK244" s="109"/>
      <c r="TFL244" s="109"/>
      <c r="TFM244" s="109"/>
      <c r="TFN244" s="109"/>
      <c r="TFO244" s="109"/>
      <c r="TFP244" s="109"/>
      <c r="TFQ244" s="109"/>
      <c r="TFR244" s="109"/>
      <c r="TFS244" s="109"/>
      <c r="TFT244" s="109"/>
      <c r="TFU244" s="109"/>
      <c r="TFV244" s="109"/>
      <c r="TFW244" s="109"/>
      <c r="TFX244" s="109"/>
      <c r="TFY244" s="109"/>
      <c r="TFZ244" s="109"/>
      <c r="TGA244" s="109"/>
      <c r="TGB244" s="109"/>
      <c r="TGC244" s="109"/>
      <c r="TGD244" s="109"/>
      <c r="TGE244" s="109"/>
      <c r="TGF244" s="109"/>
      <c r="TGG244" s="109"/>
      <c r="TGH244" s="109"/>
      <c r="TGI244" s="109"/>
      <c r="TGJ244" s="109"/>
      <c r="TGK244" s="109"/>
      <c r="TGL244" s="109"/>
      <c r="TGM244" s="109"/>
      <c r="TGN244" s="109"/>
      <c r="TGO244" s="109"/>
      <c r="TGP244" s="109"/>
      <c r="TGQ244" s="109"/>
      <c r="TGR244" s="109"/>
      <c r="TGS244" s="109"/>
      <c r="TGT244" s="109"/>
      <c r="TGU244" s="109"/>
      <c r="TGV244" s="109"/>
      <c r="TGW244" s="109"/>
      <c r="TGX244" s="109"/>
      <c r="TGY244" s="109"/>
      <c r="TGZ244" s="109"/>
      <c r="THA244" s="109"/>
      <c r="THB244" s="109"/>
      <c r="THC244" s="109"/>
      <c r="THD244" s="109"/>
      <c r="THE244" s="109"/>
      <c r="THF244" s="109"/>
      <c r="THG244" s="109"/>
      <c r="THH244" s="109"/>
      <c r="THI244" s="109"/>
      <c r="THJ244" s="109"/>
      <c r="THK244" s="109"/>
      <c r="THL244" s="109"/>
      <c r="THM244" s="109"/>
      <c r="THN244" s="109"/>
      <c r="THO244" s="109"/>
      <c r="THP244" s="109"/>
      <c r="THQ244" s="109"/>
      <c r="THR244" s="109"/>
      <c r="THS244" s="109"/>
      <c r="THT244" s="109"/>
      <c r="THU244" s="109"/>
      <c r="THV244" s="109"/>
      <c r="THW244" s="109"/>
      <c r="THX244" s="109"/>
      <c r="THY244" s="109"/>
      <c r="THZ244" s="109"/>
      <c r="TIA244" s="109"/>
      <c r="TIB244" s="109"/>
      <c r="TIC244" s="109"/>
      <c r="TID244" s="109"/>
      <c r="TIE244" s="109"/>
      <c r="TIF244" s="109"/>
      <c r="TIG244" s="109"/>
      <c r="TIH244" s="109"/>
      <c r="TII244" s="109"/>
      <c r="TIJ244" s="109"/>
      <c r="TIK244" s="109"/>
      <c r="TIL244" s="109"/>
      <c r="TIM244" s="109"/>
      <c r="TIN244" s="109"/>
      <c r="TIO244" s="109"/>
      <c r="TIP244" s="109"/>
      <c r="TIQ244" s="109"/>
      <c r="TIR244" s="109"/>
      <c r="TIS244" s="109"/>
      <c r="TIT244" s="109"/>
      <c r="TIU244" s="109"/>
      <c r="TIV244" s="109"/>
      <c r="TIW244" s="109"/>
      <c r="TIX244" s="109"/>
      <c r="TIY244" s="109"/>
      <c r="TIZ244" s="109"/>
      <c r="TJA244" s="109"/>
      <c r="TJB244" s="109"/>
      <c r="TJC244" s="109"/>
      <c r="TJD244" s="109"/>
      <c r="TJE244" s="109"/>
      <c r="TJF244" s="109"/>
      <c r="TJG244" s="109"/>
      <c r="TJH244" s="109"/>
      <c r="TJI244" s="109"/>
      <c r="TJJ244" s="109"/>
      <c r="TJK244" s="109"/>
      <c r="TJL244" s="109"/>
      <c r="TJM244" s="109"/>
      <c r="TJN244" s="109"/>
      <c r="TJO244" s="109"/>
      <c r="TJP244" s="109"/>
      <c r="TJQ244" s="109"/>
      <c r="TJR244" s="109"/>
      <c r="TJS244" s="109"/>
      <c r="TJT244" s="109"/>
      <c r="TJU244" s="109"/>
      <c r="TJV244" s="109"/>
      <c r="TJW244" s="109"/>
      <c r="TJX244" s="109"/>
      <c r="TJY244" s="109"/>
      <c r="TJZ244" s="109"/>
      <c r="TKA244" s="109"/>
      <c r="TKB244" s="109"/>
      <c r="TKC244" s="109"/>
      <c r="TKD244" s="109"/>
      <c r="TKE244" s="109"/>
      <c r="TKF244" s="109"/>
      <c r="TKG244" s="109"/>
      <c r="TKH244" s="109"/>
      <c r="TKI244" s="109"/>
      <c r="TKJ244" s="109"/>
      <c r="TKK244" s="109"/>
      <c r="TKL244" s="109"/>
      <c r="TKM244" s="109"/>
      <c r="TKN244" s="109"/>
      <c r="TKO244" s="109"/>
      <c r="TKP244" s="109"/>
      <c r="TKQ244" s="109"/>
      <c r="TKR244" s="109"/>
      <c r="TKS244" s="109"/>
      <c r="TKT244" s="109"/>
      <c r="TKU244" s="109"/>
      <c r="TKV244" s="109"/>
      <c r="TKW244" s="109"/>
      <c r="TKX244" s="109"/>
      <c r="TKY244" s="109"/>
      <c r="TKZ244" s="109"/>
      <c r="TLA244" s="109"/>
      <c r="TLB244" s="109"/>
      <c r="TLC244" s="109"/>
      <c r="TLD244" s="109"/>
      <c r="TLE244" s="109"/>
      <c r="TLF244" s="109"/>
      <c r="TLG244" s="109"/>
      <c r="TLH244" s="109"/>
      <c r="TLI244" s="109"/>
      <c r="TLJ244" s="109"/>
      <c r="TLK244" s="109"/>
      <c r="TLL244" s="109"/>
      <c r="TLM244" s="109"/>
      <c r="TLN244" s="109"/>
      <c r="TLO244" s="109"/>
      <c r="TLP244" s="109"/>
      <c r="TLQ244" s="109"/>
      <c r="TLR244" s="109"/>
      <c r="TLS244" s="109"/>
      <c r="TLT244" s="109"/>
      <c r="TLU244" s="109"/>
      <c r="TLV244" s="109"/>
      <c r="TLW244" s="109"/>
      <c r="TLX244" s="109"/>
      <c r="TLY244" s="109"/>
      <c r="TLZ244" s="109"/>
      <c r="TMA244" s="109"/>
      <c r="TMB244" s="109"/>
      <c r="TMC244" s="109"/>
      <c r="TMD244" s="109"/>
      <c r="TME244" s="109"/>
      <c r="TMF244" s="109"/>
      <c r="TMG244" s="109"/>
      <c r="TMH244" s="109"/>
      <c r="TMI244" s="109"/>
      <c r="TMJ244" s="109"/>
      <c r="TMK244" s="109"/>
      <c r="TML244" s="109"/>
      <c r="TMM244" s="109"/>
      <c r="TMN244" s="109"/>
      <c r="TMO244" s="109"/>
      <c r="TMP244" s="109"/>
      <c r="TMQ244" s="109"/>
      <c r="TMR244" s="109"/>
      <c r="TMS244" s="109"/>
      <c r="TMT244" s="109"/>
      <c r="TMU244" s="109"/>
      <c r="TMV244" s="109"/>
      <c r="TMW244" s="109"/>
      <c r="TMX244" s="109"/>
      <c r="TMY244" s="109"/>
      <c r="TMZ244" s="109"/>
      <c r="TNA244" s="109"/>
      <c r="TNB244" s="109"/>
      <c r="TNC244" s="109"/>
      <c r="TND244" s="109"/>
      <c r="TNE244" s="109"/>
      <c r="TNF244" s="109"/>
      <c r="TNG244" s="109"/>
      <c r="TNH244" s="109"/>
      <c r="TNI244" s="109"/>
      <c r="TNJ244" s="109"/>
      <c r="TNK244" s="109"/>
      <c r="TNL244" s="109"/>
      <c r="TNM244" s="109"/>
      <c r="TNN244" s="109"/>
      <c r="TNO244" s="109"/>
      <c r="TNP244" s="109"/>
      <c r="TNQ244" s="109"/>
      <c r="TNR244" s="109"/>
      <c r="TNS244" s="109"/>
      <c r="TNT244" s="109"/>
      <c r="TNU244" s="109"/>
      <c r="TNV244" s="109"/>
      <c r="TNW244" s="109"/>
      <c r="TNX244" s="109"/>
      <c r="TNY244" s="109"/>
      <c r="TNZ244" s="109"/>
      <c r="TOA244" s="109"/>
      <c r="TOB244" s="109"/>
      <c r="TOC244" s="109"/>
      <c r="TOD244" s="109"/>
      <c r="TOE244" s="109"/>
      <c r="TOF244" s="109"/>
      <c r="TOG244" s="109"/>
      <c r="TOH244" s="109"/>
      <c r="TOI244" s="109"/>
      <c r="TOJ244" s="109"/>
      <c r="TOK244" s="109"/>
      <c r="TOL244" s="109"/>
      <c r="TOM244" s="109"/>
      <c r="TON244" s="109"/>
      <c r="TOO244" s="109"/>
      <c r="TOP244" s="109"/>
      <c r="TOQ244" s="109"/>
      <c r="TOR244" s="109"/>
      <c r="TOS244" s="109"/>
      <c r="TOT244" s="109"/>
      <c r="TOU244" s="109"/>
      <c r="TOV244" s="109"/>
      <c r="TOW244" s="109"/>
      <c r="TOX244" s="109"/>
      <c r="TOY244" s="109"/>
      <c r="TOZ244" s="109"/>
      <c r="TPA244" s="109"/>
      <c r="TPB244" s="109"/>
      <c r="TPC244" s="109"/>
      <c r="TPD244" s="109"/>
      <c r="TPE244" s="109"/>
      <c r="TPF244" s="109"/>
      <c r="TPG244" s="109"/>
      <c r="TPH244" s="109"/>
      <c r="TPI244" s="109"/>
      <c r="TPJ244" s="109"/>
      <c r="TPK244" s="109"/>
      <c r="TPL244" s="109"/>
      <c r="TPM244" s="109"/>
      <c r="TPN244" s="109"/>
      <c r="TPO244" s="109"/>
      <c r="TPP244" s="109"/>
      <c r="TPQ244" s="109"/>
      <c r="TPR244" s="109"/>
      <c r="TPS244" s="109"/>
      <c r="TPT244" s="109"/>
      <c r="TPU244" s="109"/>
      <c r="TPV244" s="109"/>
      <c r="TPW244" s="109"/>
      <c r="TPX244" s="109"/>
      <c r="TPY244" s="109"/>
      <c r="TPZ244" s="109"/>
      <c r="TQA244" s="109"/>
      <c r="TQB244" s="109"/>
      <c r="TQC244" s="109"/>
      <c r="TQD244" s="109"/>
      <c r="TQE244" s="109"/>
      <c r="TQF244" s="109"/>
      <c r="TQG244" s="109"/>
      <c r="TQH244" s="109"/>
      <c r="TQI244" s="109"/>
      <c r="TQJ244" s="109"/>
      <c r="TQK244" s="109"/>
      <c r="TQL244" s="109"/>
      <c r="TQM244" s="109"/>
      <c r="TQN244" s="109"/>
      <c r="TQO244" s="109"/>
      <c r="TQP244" s="109"/>
      <c r="TQQ244" s="109"/>
      <c r="TQR244" s="109"/>
      <c r="TQS244" s="109"/>
      <c r="TQT244" s="109"/>
      <c r="TQU244" s="109"/>
      <c r="TQV244" s="109"/>
      <c r="TQW244" s="109"/>
      <c r="TQX244" s="109"/>
      <c r="TQY244" s="109"/>
      <c r="TQZ244" s="109"/>
      <c r="TRA244" s="109"/>
      <c r="TRB244" s="109"/>
      <c r="TRC244" s="109"/>
      <c r="TRD244" s="109"/>
      <c r="TRE244" s="109"/>
      <c r="TRF244" s="109"/>
      <c r="TRG244" s="109"/>
      <c r="TRH244" s="109"/>
      <c r="TRI244" s="109"/>
      <c r="TRJ244" s="109"/>
      <c r="TRK244" s="109"/>
      <c r="TRL244" s="109"/>
      <c r="TRM244" s="109"/>
      <c r="TRN244" s="109"/>
      <c r="TRO244" s="109"/>
      <c r="TRP244" s="109"/>
      <c r="TRQ244" s="109"/>
      <c r="TRR244" s="109"/>
      <c r="TRS244" s="109"/>
      <c r="TRT244" s="109"/>
      <c r="TRU244" s="109"/>
      <c r="TRV244" s="109"/>
      <c r="TRW244" s="109"/>
      <c r="TRX244" s="109"/>
      <c r="TRY244" s="109"/>
      <c r="TRZ244" s="109"/>
      <c r="TSA244" s="109"/>
      <c r="TSB244" s="109"/>
      <c r="TSC244" s="109"/>
      <c r="TSD244" s="109"/>
      <c r="TSE244" s="109"/>
      <c r="TSF244" s="109"/>
      <c r="TSG244" s="109"/>
      <c r="TSH244" s="109"/>
      <c r="TSI244" s="109"/>
      <c r="TSJ244" s="109"/>
      <c r="TSK244" s="109"/>
      <c r="TSL244" s="109"/>
      <c r="TSM244" s="109"/>
      <c r="TSN244" s="109"/>
      <c r="TSO244" s="109"/>
      <c r="TSP244" s="109"/>
      <c r="TSQ244" s="109"/>
      <c r="TSR244" s="109"/>
      <c r="TSS244" s="109"/>
      <c r="TST244" s="109"/>
      <c r="TSU244" s="109"/>
      <c r="TSV244" s="109"/>
      <c r="TSW244" s="109"/>
      <c r="TSX244" s="109"/>
      <c r="TSY244" s="109"/>
      <c r="TSZ244" s="109"/>
      <c r="TTA244" s="109"/>
      <c r="TTB244" s="109"/>
      <c r="TTC244" s="109"/>
      <c r="TTD244" s="109"/>
      <c r="TTE244" s="109"/>
      <c r="TTF244" s="109"/>
      <c r="TTG244" s="109"/>
      <c r="TTH244" s="109"/>
      <c r="TTI244" s="109"/>
      <c r="TTJ244" s="109"/>
      <c r="TTK244" s="109"/>
      <c r="TTL244" s="109"/>
      <c r="TTM244" s="109"/>
      <c r="TTN244" s="109"/>
      <c r="TTO244" s="109"/>
      <c r="TTP244" s="109"/>
      <c r="TTQ244" s="109"/>
      <c r="TTR244" s="109"/>
      <c r="TTS244" s="109"/>
      <c r="TTT244" s="109"/>
      <c r="TTU244" s="109"/>
      <c r="TTV244" s="109"/>
      <c r="TTW244" s="109"/>
      <c r="TTX244" s="109"/>
      <c r="TTY244" s="109"/>
      <c r="TTZ244" s="109"/>
      <c r="TUA244" s="109"/>
      <c r="TUB244" s="109"/>
      <c r="TUC244" s="109"/>
      <c r="TUD244" s="109"/>
      <c r="TUE244" s="109"/>
      <c r="TUF244" s="109"/>
      <c r="TUG244" s="109"/>
      <c r="TUH244" s="109"/>
      <c r="TUI244" s="109"/>
      <c r="TUJ244" s="109"/>
      <c r="TUK244" s="109"/>
      <c r="TUL244" s="109"/>
      <c r="TUM244" s="109"/>
      <c r="TUN244" s="109"/>
      <c r="TUO244" s="109"/>
      <c r="TUP244" s="109"/>
      <c r="TUQ244" s="109"/>
      <c r="TUR244" s="109"/>
      <c r="TUS244" s="109"/>
      <c r="TUT244" s="109"/>
      <c r="TUU244" s="109"/>
      <c r="TUV244" s="109"/>
      <c r="TUW244" s="109"/>
      <c r="TUX244" s="109"/>
      <c r="TUY244" s="109"/>
      <c r="TUZ244" s="109"/>
      <c r="TVA244" s="109"/>
      <c r="TVB244" s="109"/>
      <c r="TVC244" s="109"/>
      <c r="TVD244" s="109"/>
      <c r="TVE244" s="109"/>
      <c r="TVF244" s="109"/>
      <c r="TVG244" s="109"/>
      <c r="TVH244" s="109"/>
      <c r="TVI244" s="109"/>
      <c r="TVJ244" s="109"/>
      <c r="TVK244" s="109"/>
      <c r="TVL244" s="109"/>
      <c r="TVM244" s="109"/>
      <c r="TVN244" s="109"/>
      <c r="TVO244" s="109"/>
      <c r="TVP244" s="109"/>
      <c r="TVQ244" s="109"/>
      <c r="TVR244" s="109"/>
      <c r="TVS244" s="109"/>
      <c r="TVT244" s="109"/>
      <c r="TVU244" s="109"/>
      <c r="TVV244" s="109"/>
      <c r="TVW244" s="109"/>
      <c r="TVX244" s="109"/>
      <c r="TVY244" s="109"/>
      <c r="TVZ244" s="109"/>
      <c r="TWA244" s="109"/>
      <c r="TWB244" s="109"/>
      <c r="TWC244" s="109"/>
      <c r="TWD244" s="109"/>
      <c r="TWE244" s="109"/>
      <c r="TWF244" s="109"/>
      <c r="TWG244" s="109"/>
      <c r="TWH244" s="109"/>
      <c r="TWI244" s="109"/>
      <c r="TWJ244" s="109"/>
      <c r="TWK244" s="109"/>
      <c r="TWL244" s="109"/>
      <c r="TWM244" s="109"/>
      <c r="TWN244" s="109"/>
      <c r="TWO244" s="109"/>
      <c r="TWP244" s="109"/>
      <c r="TWQ244" s="109"/>
      <c r="TWR244" s="109"/>
      <c r="TWS244" s="109"/>
      <c r="TWT244" s="109"/>
      <c r="TWU244" s="109"/>
      <c r="TWV244" s="109"/>
      <c r="TWW244" s="109"/>
      <c r="TWX244" s="109"/>
      <c r="TWY244" s="109"/>
      <c r="TWZ244" s="109"/>
      <c r="TXA244" s="109"/>
      <c r="TXB244" s="109"/>
      <c r="TXC244" s="109"/>
      <c r="TXD244" s="109"/>
      <c r="TXE244" s="109"/>
      <c r="TXF244" s="109"/>
      <c r="TXG244" s="109"/>
      <c r="TXH244" s="109"/>
      <c r="TXI244" s="109"/>
      <c r="TXJ244" s="109"/>
      <c r="TXK244" s="109"/>
      <c r="TXL244" s="109"/>
      <c r="TXM244" s="109"/>
      <c r="TXN244" s="109"/>
      <c r="TXO244" s="109"/>
      <c r="TXP244" s="109"/>
      <c r="TXQ244" s="109"/>
      <c r="TXR244" s="109"/>
      <c r="TXS244" s="109"/>
      <c r="TXT244" s="109"/>
      <c r="TXU244" s="109"/>
      <c r="TXV244" s="109"/>
      <c r="TXW244" s="109"/>
      <c r="TXX244" s="109"/>
      <c r="TXY244" s="109"/>
      <c r="TXZ244" s="109"/>
      <c r="TYA244" s="109"/>
      <c r="TYB244" s="109"/>
      <c r="TYC244" s="109"/>
      <c r="TYD244" s="109"/>
      <c r="TYE244" s="109"/>
      <c r="TYF244" s="109"/>
      <c r="TYG244" s="109"/>
      <c r="TYH244" s="109"/>
      <c r="TYI244" s="109"/>
      <c r="TYJ244" s="109"/>
      <c r="TYK244" s="109"/>
      <c r="TYL244" s="109"/>
      <c r="TYM244" s="109"/>
      <c r="TYN244" s="109"/>
      <c r="TYO244" s="109"/>
      <c r="TYP244" s="109"/>
      <c r="TYQ244" s="109"/>
      <c r="TYR244" s="109"/>
      <c r="TYS244" s="109"/>
      <c r="TYT244" s="109"/>
      <c r="TYU244" s="109"/>
      <c r="TYV244" s="109"/>
      <c r="TYW244" s="109"/>
      <c r="TYX244" s="109"/>
      <c r="TYY244" s="109"/>
      <c r="TYZ244" s="109"/>
      <c r="TZA244" s="109"/>
      <c r="TZB244" s="109"/>
      <c r="TZC244" s="109"/>
      <c r="TZD244" s="109"/>
      <c r="TZE244" s="109"/>
      <c r="TZF244" s="109"/>
      <c r="TZG244" s="109"/>
      <c r="TZH244" s="109"/>
      <c r="TZI244" s="109"/>
      <c r="TZJ244" s="109"/>
      <c r="TZK244" s="109"/>
      <c r="TZL244" s="109"/>
      <c r="TZM244" s="109"/>
      <c r="TZN244" s="109"/>
      <c r="TZO244" s="109"/>
      <c r="TZP244" s="109"/>
      <c r="TZQ244" s="109"/>
      <c r="TZR244" s="109"/>
      <c r="TZS244" s="109"/>
      <c r="TZT244" s="109"/>
      <c r="TZU244" s="109"/>
      <c r="TZV244" s="109"/>
      <c r="TZW244" s="109"/>
      <c r="TZX244" s="109"/>
      <c r="TZY244" s="109"/>
      <c r="TZZ244" s="109"/>
      <c r="UAA244" s="109"/>
      <c r="UAB244" s="109"/>
      <c r="UAC244" s="109"/>
      <c r="UAD244" s="109"/>
      <c r="UAE244" s="109"/>
      <c r="UAF244" s="109"/>
      <c r="UAG244" s="109"/>
      <c r="UAH244" s="109"/>
      <c r="UAI244" s="109"/>
      <c r="UAJ244" s="109"/>
      <c r="UAK244" s="109"/>
      <c r="UAL244" s="109"/>
      <c r="UAM244" s="109"/>
      <c r="UAN244" s="109"/>
      <c r="UAO244" s="109"/>
      <c r="UAP244" s="109"/>
      <c r="UAQ244" s="109"/>
      <c r="UAR244" s="109"/>
      <c r="UAS244" s="109"/>
      <c r="UAT244" s="109"/>
      <c r="UAU244" s="109"/>
      <c r="UAV244" s="109"/>
      <c r="UAW244" s="109"/>
      <c r="UAX244" s="109"/>
      <c r="UAY244" s="109"/>
      <c r="UAZ244" s="109"/>
      <c r="UBA244" s="109"/>
      <c r="UBB244" s="109"/>
      <c r="UBC244" s="109"/>
      <c r="UBD244" s="109"/>
      <c r="UBE244" s="109"/>
      <c r="UBF244" s="109"/>
      <c r="UBG244" s="109"/>
      <c r="UBH244" s="109"/>
      <c r="UBI244" s="109"/>
      <c r="UBJ244" s="109"/>
      <c r="UBK244" s="109"/>
      <c r="UBL244" s="109"/>
      <c r="UBM244" s="109"/>
      <c r="UBN244" s="109"/>
      <c r="UBO244" s="109"/>
      <c r="UBP244" s="109"/>
      <c r="UBQ244" s="109"/>
      <c r="UBR244" s="109"/>
      <c r="UBS244" s="109"/>
      <c r="UBT244" s="109"/>
      <c r="UBU244" s="109"/>
      <c r="UBV244" s="109"/>
      <c r="UBW244" s="109"/>
      <c r="UBX244" s="109"/>
      <c r="UBY244" s="109"/>
      <c r="UBZ244" s="109"/>
      <c r="UCA244" s="109"/>
      <c r="UCB244" s="109"/>
      <c r="UCC244" s="109"/>
      <c r="UCD244" s="109"/>
      <c r="UCE244" s="109"/>
      <c r="UCF244" s="109"/>
      <c r="UCG244" s="109"/>
      <c r="UCH244" s="109"/>
      <c r="UCI244" s="109"/>
      <c r="UCJ244" s="109"/>
      <c r="UCK244" s="109"/>
      <c r="UCL244" s="109"/>
      <c r="UCM244" s="109"/>
      <c r="UCN244" s="109"/>
      <c r="UCO244" s="109"/>
      <c r="UCP244" s="109"/>
      <c r="UCQ244" s="109"/>
      <c r="UCR244" s="109"/>
      <c r="UCS244" s="109"/>
      <c r="UCT244" s="109"/>
      <c r="UCU244" s="109"/>
      <c r="UCV244" s="109"/>
      <c r="UCW244" s="109"/>
      <c r="UCX244" s="109"/>
      <c r="UCY244" s="109"/>
      <c r="UCZ244" s="109"/>
      <c r="UDA244" s="109"/>
      <c r="UDB244" s="109"/>
      <c r="UDC244" s="109"/>
      <c r="UDD244" s="109"/>
      <c r="UDE244" s="109"/>
      <c r="UDF244" s="109"/>
      <c r="UDG244" s="109"/>
      <c r="UDH244" s="109"/>
      <c r="UDI244" s="109"/>
      <c r="UDJ244" s="109"/>
      <c r="UDK244" s="109"/>
      <c r="UDL244" s="109"/>
      <c r="UDM244" s="109"/>
      <c r="UDN244" s="109"/>
      <c r="UDO244" s="109"/>
      <c r="UDP244" s="109"/>
      <c r="UDQ244" s="109"/>
      <c r="UDR244" s="109"/>
      <c r="UDS244" s="109"/>
      <c r="UDT244" s="109"/>
      <c r="UDU244" s="109"/>
      <c r="UDV244" s="109"/>
      <c r="UDW244" s="109"/>
      <c r="UDX244" s="109"/>
      <c r="UDY244" s="109"/>
      <c r="UDZ244" s="109"/>
      <c r="UEA244" s="109"/>
      <c r="UEB244" s="109"/>
      <c r="UEC244" s="109"/>
      <c r="UED244" s="109"/>
      <c r="UEE244" s="109"/>
      <c r="UEF244" s="109"/>
      <c r="UEG244" s="109"/>
      <c r="UEH244" s="109"/>
      <c r="UEI244" s="109"/>
      <c r="UEJ244" s="109"/>
      <c r="UEK244" s="109"/>
      <c r="UEL244" s="109"/>
      <c r="UEM244" s="109"/>
      <c r="UEN244" s="109"/>
      <c r="UEO244" s="109"/>
      <c r="UEP244" s="109"/>
      <c r="UEQ244" s="109"/>
      <c r="UER244" s="109"/>
      <c r="UES244" s="109"/>
      <c r="UET244" s="109"/>
      <c r="UEU244" s="109"/>
      <c r="UEV244" s="109"/>
      <c r="UEW244" s="109"/>
      <c r="UEX244" s="109"/>
      <c r="UEY244" s="109"/>
      <c r="UEZ244" s="109"/>
      <c r="UFA244" s="109"/>
      <c r="UFB244" s="109"/>
      <c r="UFC244" s="109"/>
      <c r="UFD244" s="109"/>
      <c r="UFE244" s="109"/>
      <c r="UFF244" s="109"/>
      <c r="UFG244" s="109"/>
      <c r="UFH244" s="109"/>
      <c r="UFI244" s="109"/>
      <c r="UFJ244" s="109"/>
      <c r="UFK244" s="109"/>
      <c r="UFL244" s="109"/>
      <c r="UFM244" s="109"/>
      <c r="UFN244" s="109"/>
      <c r="UFO244" s="109"/>
      <c r="UFP244" s="109"/>
      <c r="UFQ244" s="109"/>
      <c r="UFR244" s="109"/>
      <c r="UFS244" s="109"/>
      <c r="UFT244" s="109"/>
      <c r="UFU244" s="109"/>
      <c r="UFV244" s="109"/>
      <c r="UFW244" s="109"/>
      <c r="UFX244" s="109"/>
      <c r="UFY244" s="109"/>
      <c r="UFZ244" s="109"/>
      <c r="UGA244" s="109"/>
      <c r="UGB244" s="109"/>
      <c r="UGC244" s="109"/>
      <c r="UGD244" s="109"/>
      <c r="UGE244" s="109"/>
      <c r="UGF244" s="109"/>
      <c r="UGG244" s="109"/>
      <c r="UGH244" s="109"/>
      <c r="UGI244" s="109"/>
      <c r="UGJ244" s="109"/>
      <c r="UGK244" s="109"/>
      <c r="UGL244" s="109"/>
      <c r="UGM244" s="109"/>
      <c r="UGN244" s="109"/>
      <c r="UGO244" s="109"/>
      <c r="UGP244" s="109"/>
      <c r="UGQ244" s="109"/>
      <c r="UGR244" s="109"/>
      <c r="UGS244" s="109"/>
      <c r="UGT244" s="109"/>
      <c r="UGU244" s="109"/>
      <c r="UGV244" s="109"/>
      <c r="UGW244" s="109"/>
      <c r="UGX244" s="109"/>
      <c r="UGY244" s="109"/>
      <c r="UGZ244" s="109"/>
      <c r="UHA244" s="109"/>
      <c r="UHB244" s="109"/>
      <c r="UHC244" s="109"/>
      <c r="UHD244" s="109"/>
      <c r="UHE244" s="109"/>
      <c r="UHF244" s="109"/>
      <c r="UHG244" s="109"/>
      <c r="UHH244" s="109"/>
      <c r="UHI244" s="109"/>
      <c r="UHJ244" s="109"/>
      <c r="UHK244" s="109"/>
      <c r="UHL244" s="109"/>
      <c r="UHM244" s="109"/>
      <c r="UHN244" s="109"/>
      <c r="UHO244" s="109"/>
      <c r="UHP244" s="109"/>
      <c r="UHQ244" s="109"/>
      <c r="UHR244" s="109"/>
      <c r="UHS244" s="109"/>
      <c r="UHT244" s="109"/>
      <c r="UHU244" s="109"/>
      <c r="UHV244" s="109"/>
      <c r="UHW244" s="109"/>
      <c r="UHX244" s="109"/>
      <c r="UHY244" s="109"/>
      <c r="UHZ244" s="109"/>
      <c r="UIA244" s="109"/>
      <c r="UIB244" s="109"/>
      <c r="UIC244" s="109"/>
      <c r="UID244" s="109"/>
      <c r="UIE244" s="109"/>
      <c r="UIF244" s="109"/>
      <c r="UIG244" s="109"/>
      <c r="UIH244" s="109"/>
      <c r="UII244" s="109"/>
      <c r="UIJ244" s="109"/>
      <c r="UIK244" s="109"/>
      <c r="UIL244" s="109"/>
      <c r="UIM244" s="109"/>
      <c r="UIN244" s="109"/>
      <c r="UIO244" s="109"/>
      <c r="UIP244" s="109"/>
      <c r="UIQ244" s="109"/>
      <c r="UIR244" s="109"/>
      <c r="UIS244" s="109"/>
      <c r="UIT244" s="109"/>
      <c r="UIU244" s="109"/>
      <c r="UIV244" s="109"/>
      <c r="UIW244" s="109"/>
      <c r="UIX244" s="109"/>
      <c r="UIY244" s="109"/>
      <c r="UIZ244" s="109"/>
      <c r="UJA244" s="109"/>
      <c r="UJB244" s="109"/>
      <c r="UJC244" s="109"/>
      <c r="UJD244" s="109"/>
      <c r="UJE244" s="109"/>
      <c r="UJF244" s="109"/>
      <c r="UJG244" s="109"/>
      <c r="UJH244" s="109"/>
      <c r="UJI244" s="109"/>
      <c r="UJJ244" s="109"/>
      <c r="UJK244" s="109"/>
      <c r="UJL244" s="109"/>
      <c r="UJM244" s="109"/>
      <c r="UJN244" s="109"/>
      <c r="UJO244" s="109"/>
      <c r="UJP244" s="109"/>
      <c r="UJQ244" s="109"/>
      <c r="UJR244" s="109"/>
      <c r="UJS244" s="109"/>
      <c r="UJT244" s="109"/>
      <c r="UJU244" s="109"/>
      <c r="UJV244" s="109"/>
      <c r="UJW244" s="109"/>
      <c r="UJX244" s="109"/>
      <c r="UJY244" s="109"/>
      <c r="UJZ244" s="109"/>
      <c r="UKA244" s="109"/>
      <c r="UKB244" s="109"/>
      <c r="UKC244" s="109"/>
      <c r="UKD244" s="109"/>
      <c r="UKE244" s="109"/>
      <c r="UKF244" s="109"/>
      <c r="UKG244" s="109"/>
      <c r="UKH244" s="109"/>
      <c r="UKI244" s="109"/>
      <c r="UKJ244" s="109"/>
      <c r="UKK244" s="109"/>
      <c r="UKL244" s="109"/>
      <c r="UKM244" s="109"/>
      <c r="UKN244" s="109"/>
      <c r="UKO244" s="109"/>
      <c r="UKP244" s="109"/>
      <c r="UKQ244" s="109"/>
      <c r="UKR244" s="109"/>
      <c r="UKS244" s="109"/>
      <c r="UKT244" s="109"/>
      <c r="UKU244" s="109"/>
      <c r="UKV244" s="109"/>
      <c r="UKW244" s="109"/>
      <c r="UKX244" s="109"/>
      <c r="UKY244" s="109"/>
      <c r="UKZ244" s="109"/>
      <c r="ULA244" s="109"/>
      <c r="ULB244" s="109"/>
      <c r="ULC244" s="109"/>
      <c r="ULD244" s="109"/>
      <c r="ULE244" s="109"/>
      <c r="ULF244" s="109"/>
      <c r="ULG244" s="109"/>
      <c r="ULH244" s="109"/>
      <c r="ULI244" s="109"/>
      <c r="ULJ244" s="109"/>
      <c r="ULK244" s="109"/>
      <c r="ULL244" s="109"/>
      <c r="ULM244" s="109"/>
      <c r="ULN244" s="109"/>
      <c r="ULO244" s="109"/>
      <c r="ULP244" s="109"/>
      <c r="ULQ244" s="109"/>
      <c r="ULR244" s="109"/>
      <c r="ULS244" s="109"/>
      <c r="ULT244" s="109"/>
      <c r="ULU244" s="109"/>
      <c r="ULV244" s="109"/>
      <c r="ULW244" s="109"/>
      <c r="ULX244" s="109"/>
      <c r="ULY244" s="109"/>
      <c r="ULZ244" s="109"/>
      <c r="UMA244" s="109"/>
      <c r="UMB244" s="109"/>
      <c r="UMC244" s="109"/>
      <c r="UMD244" s="109"/>
      <c r="UME244" s="109"/>
      <c r="UMF244" s="109"/>
      <c r="UMG244" s="109"/>
      <c r="UMH244" s="109"/>
      <c r="UMI244" s="109"/>
      <c r="UMJ244" s="109"/>
      <c r="UMK244" s="109"/>
      <c r="UML244" s="109"/>
      <c r="UMM244" s="109"/>
      <c r="UMN244" s="109"/>
      <c r="UMO244" s="109"/>
      <c r="UMP244" s="109"/>
      <c r="UMQ244" s="109"/>
      <c r="UMR244" s="109"/>
      <c r="UMS244" s="109"/>
      <c r="UMT244" s="109"/>
      <c r="UMU244" s="109"/>
      <c r="UMV244" s="109"/>
      <c r="UMW244" s="109"/>
      <c r="UMX244" s="109"/>
      <c r="UMY244" s="109"/>
      <c r="UMZ244" s="109"/>
      <c r="UNA244" s="109"/>
      <c r="UNB244" s="109"/>
      <c r="UNC244" s="109"/>
      <c r="UND244" s="109"/>
      <c r="UNE244" s="109"/>
      <c r="UNF244" s="109"/>
      <c r="UNG244" s="109"/>
      <c r="UNH244" s="109"/>
      <c r="UNI244" s="109"/>
      <c r="UNJ244" s="109"/>
      <c r="UNK244" s="109"/>
      <c r="UNL244" s="109"/>
      <c r="UNM244" s="109"/>
      <c r="UNN244" s="109"/>
      <c r="UNO244" s="109"/>
      <c r="UNP244" s="109"/>
      <c r="UNQ244" s="109"/>
      <c r="UNR244" s="109"/>
      <c r="UNS244" s="109"/>
      <c r="UNT244" s="109"/>
      <c r="UNU244" s="109"/>
      <c r="UNV244" s="109"/>
      <c r="UNW244" s="109"/>
      <c r="UNX244" s="109"/>
      <c r="UNY244" s="109"/>
      <c r="UNZ244" s="109"/>
      <c r="UOA244" s="109"/>
      <c r="UOB244" s="109"/>
      <c r="UOC244" s="109"/>
      <c r="UOD244" s="109"/>
      <c r="UOE244" s="109"/>
      <c r="UOF244" s="109"/>
      <c r="UOG244" s="109"/>
      <c r="UOH244" s="109"/>
      <c r="UOI244" s="109"/>
      <c r="UOJ244" s="109"/>
      <c r="UOK244" s="109"/>
      <c r="UOL244" s="109"/>
      <c r="UOM244" s="109"/>
      <c r="UON244" s="109"/>
      <c r="UOO244" s="109"/>
      <c r="UOP244" s="109"/>
      <c r="UOQ244" s="109"/>
      <c r="UOR244" s="109"/>
      <c r="UOS244" s="109"/>
      <c r="UOT244" s="109"/>
      <c r="UOU244" s="109"/>
      <c r="UOV244" s="109"/>
      <c r="UOW244" s="109"/>
      <c r="UOX244" s="109"/>
      <c r="UOY244" s="109"/>
      <c r="UOZ244" s="109"/>
      <c r="UPA244" s="109"/>
      <c r="UPB244" s="109"/>
      <c r="UPC244" s="109"/>
      <c r="UPD244" s="109"/>
      <c r="UPE244" s="109"/>
      <c r="UPF244" s="109"/>
      <c r="UPG244" s="109"/>
      <c r="UPH244" s="109"/>
      <c r="UPI244" s="109"/>
      <c r="UPJ244" s="109"/>
      <c r="UPK244" s="109"/>
      <c r="UPL244" s="109"/>
      <c r="UPM244" s="109"/>
      <c r="UPN244" s="109"/>
      <c r="UPO244" s="109"/>
      <c r="UPP244" s="109"/>
      <c r="UPQ244" s="109"/>
      <c r="UPR244" s="109"/>
      <c r="UPS244" s="109"/>
      <c r="UPT244" s="109"/>
      <c r="UPU244" s="109"/>
      <c r="UPV244" s="109"/>
      <c r="UPW244" s="109"/>
      <c r="UPX244" s="109"/>
      <c r="UPY244" s="109"/>
      <c r="UPZ244" s="109"/>
      <c r="UQA244" s="109"/>
      <c r="UQB244" s="109"/>
      <c r="UQC244" s="109"/>
      <c r="UQD244" s="109"/>
      <c r="UQE244" s="109"/>
      <c r="UQF244" s="109"/>
      <c r="UQG244" s="109"/>
      <c r="UQH244" s="109"/>
      <c r="UQI244" s="109"/>
      <c r="UQJ244" s="109"/>
      <c r="UQK244" s="109"/>
      <c r="UQL244" s="109"/>
      <c r="UQM244" s="109"/>
      <c r="UQN244" s="109"/>
      <c r="UQO244" s="109"/>
      <c r="UQP244" s="109"/>
      <c r="UQQ244" s="109"/>
      <c r="UQR244" s="109"/>
      <c r="UQS244" s="109"/>
      <c r="UQT244" s="109"/>
      <c r="UQU244" s="109"/>
      <c r="UQV244" s="109"/>
      <c r="UQW244" s="109"/>
      <c r="UQX244" s="109"/>
      <c r="UQY244" s="109"/>
      <c r="UQZ244" s="109"/>
      <c r="URA244" s="109"/>
      <c r="URB244" s="109"/>
      <c r="URC244" s="109"/>
      <c r="URD244" s="109"/>
      <c r="URE244" s="109"/>
      <c r="URF244" s="109"/>
      <c r="URG244" s="109"/>
      <c r="URH244" s="109"/>
      <c r="URI244" s="109"/>
      <c r="URJ244" s="109"/>
      <c r="URK244" s="109"/>
      <c r="URL244" s="109"/>
      <c r="URM244" s="109"/>
      <c r="URN244" s="109"/>
      <c r="URO244" s="109"/>
      <c r="URP244" s="109"/>
      <c r="URQ244" s="109"/>
      <c r="URR244" s="109"/>
      <c r="URS244" s="109"/>
      <c r="URT244" s="109"/>
      <c r="URU244" s="109"/>
      <c r="URV244" s="109"/>
      <c r="URW244" s="109"/>
      <c r="URX244" s="109"/>
      <c r="URY244" s="109"/>
      <c r="URZ244" s="109"/>
      <c r="USA244" s="109"/>
      <c r="USB244" s="109"/>
      <c r="USC244" s="109"/>
      <c r="USD244" s="109"/>
      <c r="USE244" s="109"/>
      <c r="USF244" s="109"/>
      <c r="USG244" s="109"/>
      <c r="USH244" s="109"/>
      <c r="USI244" s="109"/>
      <c r="USJ244" s="109"/>
      <c r="USK244" s="109"/>
      <c r="USL244" s="109"/>
      <c r="USM244" s="109"/>
      <c r="USN244" s="109"/>
      <c r="USO244" s="109"/>
      <c r="USP244" s="109"/>
      <c r="USQ244" s="109"/>
      <c r="USR244" s="109"/>
      <c r="USS244" s="109"/>
      <c r="UST244" s="109"/>
      <c r="USU244" s="109"/>
      <c r="USV244" s="109"/>
      <c r="USW244" s="109"/>
      <c r="USX244" s="109"/>
      <c r="USY244" s="109"/>
      <c r="USZ244" s="109"/>
      <c r="UTA244" s="109"/>
      <c r="UTB244" s="109"/>
      <c r="UTC244" s="109"/>
      <c r="UTD244" s="109"/>
      <c r="UTE244" s="109"/>
      <c r="UTF244" s="109"/>
      <c r="UTG244" s="109"/>
      <c r="UTH244" s="109"/>
      <c r="UTI244" s="109"/>
      <c r="UTJ244" s="109"/>
      <c r="UTK244" s="109"/>
      <c r="UTL244" s="109"/>
      <c r="UTM244" s="109"/>
      <c r="UTN244" s="109"/>
      <c r="UTO244" s="109"/>
      <c r="UTP244" s="109"/>
      <c r="UTQ244" s="109"/>
      <c r="UTR244" s="109"/>
      <c r="UTS244" s="109"/>
      <c r="UTT244" s="109"/>
      <c r="UTU244" s="109"/>
      <c r="UTV244" s="109"/>
      <c r="UTW244" s="109"/>
      <c r="UTX244" s="109"/>
      <c r="UTY244" s="109"/>
      <c r="UTZ244" s="109"/>
      <c r="UUA244" s="109"/>
      <c r="UUB244" s="109"/>
      <c r="UUC244" s="109"/>
      <c r="UUD244" s="109"/>
      <c r="UUE244" s="109"/>
      <c r="UUF244" s="109"/>
      <c r="UUG244" s="109"/>
      <c r="UUH244" s="109"/>
      <c r="UUI244" s="109"/>
      <c r="UUJ244" s="109"/>
      <c r="UUK244" s="109"/>
      <c r="UUL244" s="109"/>
      <c r="UUM244" s="109"/>
      <c r="UUN244" s="109"/>
      <c r="UUO244" s="109"/>
      <c r="UUP244" s="109"/>
      <c r="UUQ244" s="109"/>
      <c r="UUR244" s="109"/>
      <c r="UUS244" s="109"/>
      <c r="UUT244" s="109"/>
      <c r="UUU244" s="109"/>
      <c r="UUV244" s="109"/>
      <c r="UUW244" s="109"/>
      <c r="UUX244" s="109"/>
      <c r="UUY244" s="109"/>
      <c r="UUZ244" s="109"/>
      <c r="UVA244" s="109"/>
      <c r="UVB244" s="109"/>
      <c r="UVC244" s="109"/>
      <c r="UVD244" s="109"/>
      <c r="UVE244" s="109"/>
      <c r="UVF244" s="109"/>
      <c r="UVG244" s="109"/>
      <c r="UVH244" s="109"/>
      <c r="UVI244" s="109"/>
      <c r="UVJ244" s="109"/>
      <c r="UVK244" s="109"/>
      <c r="UVL244" s="109"/>
      <c r="UVM244" s="109"/>
      <c r="UVN244" s="109"/>
      <c r="UVO244" s="109"/>
      <c r="UVP244" s="109"/>
      <c r="UVQ244" s="109"/>
      <c r="UVR244" s="109"/>
      <c r="UVS244" s="109"/>
      <c r="UVT244" s="109"/>
      <c r="UVU244" s="109"/>
      <c r="UVV244" s="109"/>
      <c r="UVW244" s="109"/>
      <c r="UVX244" s="109"/>
      <c r="UVY244" s="109"/>
      <c r="UVZ244" s="109"/>
      <c r="UWA244" s="109"/>
      <c r="UWB244" s="109"/>
      <c r="UWC244" s="109"/>
      <c r="UWD244" s="109"/>
      <c r="UWE244" s="109"/>
      <c r="UWF244" s="109"/>
      <c r="UWG244" s="109"/>
      <c r="UWH244" s="109"/>
      <c r="UWI244" s="109"/>
      <c r="UWJ244" s="109"/>
      <c r="UWK244" s="109"/>
      <c r="UWL244" s="109"/>
      <c r="UWM244" s="109"/>
      <c r="UWN244" s="109"/>
      <c r="UWO244" s="109"/>
      <c r="UWP244" s="109"/>
      <c r="UWQ244" s="109"/>
      <c r="UWR244" s="109"/>
      <c r="UWS244" s="109"/>
      <c r="UWT244" s="109"/>
      <c r="UWU244" s="109"/>
      <c r="UWV244" s="109"/>
      <c r="UWW244" s="109"/>
      <c r="UWX244" s="109"/>
      <c r="UWY244" s="109"/>
      <c r="UWZ244" s="109"/>
      <c r="UXA244" s="109"/>
      <c r="UXB244" s="109"/>
      <c r="UXC244" s="109"/>
      <c r="UXD244" s="109"/>
      <c r="UXE244" s="109"/>
      <c r="UXF244" s="109"/>
      <c r="UXG244" s="109"/>
      <c r="UXH244" s="109"/>
      <c r="UXI244" s="109"/>
      <c r="UXJ244" s="109"/>
      <c r="UXK244" s="109"/>
      <c r="UXL244" s="109"/>
      <c r="UXM244" s="109"/>
      <c r="UXN244" s="109"/>
      <c r="UXO244" s="109"/>
      <c r="UXP244" s="109"/>
      <c r="UXQ244" s="109"/>
      <c r="UXR244" s="109"/>
      <c r="UXS244" s="109"/>
      <c r="UXT244" s="109"/>
      <c r="UXU244" s="109"/>
      <c r="UXV244" s="109"/>
      <c r="UXW244" s="109"/>
      <c r="UXX244" s="109"/>
      <c r="UXY244" s="109"/>
      <c r="UXZ244" s="109"/>
      <c r="UYA244" s="109"/>
      <c r="UYB244" s="109"/>
      <c r="UYC244" s="109"/>
      <c r="UYD244" s="109"/>
      <c r="UYE244" s="109"/>
      <c r="UYF244" s="109"/>
      <c r="UYG244" s="109"/>
      <c r="UYH244" s="109"/>
      <c r="UYI244" s="109"/>
      <c r="UYJ244" s="109"/>
      <c r="UYK244" s="109"/>
      <c r="UYL244" s="109"/>
      <c r="UYM244" s="109"/>
      <c r="UYN244" s="109"/>
      <c r="UYO244" s="109"/>
      <c r="UYP244" s="109"/>
      <c r="UYQ244" s="109"/>
      <c r="UYR244" s="109"/>
      <c r="UYS244" s="109"/>
      <c r="UYT244" s="109"/>
      <c r="UYU244" s="109"/>
      <c r="UYV244" s="109"/>
      <c r="UYW244" s="109"/>
      <c r="UYX244" s="109"/>
      <c r="UYY244" s="109"/>
      <c r="UYZ244" s="109"/>
      <c r="UZA244" s="109"/>
      <c r="UZB244" s="109"/>
      <c r="UZC244" s="109"/>
      <c r="UZD244" s="109"/>
      <c r="UZE244" s="109"/>
      <c r="UZF244" s="109"/>
      <c r="UZG244" s="109"/>
      <c r="UZH244" s="109"/>
      <c r="UZI244" s="109"/>
      <c r="UZJ244" s="109"/>
      <c r="UZK244" s="109"/>
      <c r="UZL244" s="109"/>
      <c r="UZM244" s="109"/>
      <c r="UZN244" s="109"/>
      <c r="UZO244" s="109"/>
      <c r="UZP244" s="109"/>
      <c r="UZQ244" s="109"/>
      <c r="UZR244" s="109"/>
      <c r="UZS244" s="109"/>
      <c r="UZT244" s="109"/>
      <c r="UZU244" s="109"/>
      <c r="UZV244" s="109"/>
      <c r="UZW244" s="109"/>
      <c r="UZX244" s="109"/>
      <c r="UZY244" s="109"/>
      <c r="UZZ244" s="109"/>
      <c r="VAA244" s="109"/>
      <c r="VAB244" s="109"/>
      <c r="VAC244" s="109"/>
      <c r="VAD244" s="109"/>
      <c r="VAE244" s="109"/>
      <c r="VAF244" s="109"/>
      <c r="VAG244" s="109"/>
      <c r="VAH244" s="109"/>
      <c r="VAI244" s="109"/>
      <c r="VAJ244" s="109"/>
      <c r="VAK244" s="109"/>
      <c r="VAL244" s="109"/>
      <c r="VAM244" s="109"/>
      <c r="VAN244" s="109"/>
      <c r="VAO244" s="109"/>
      <c r="VAP244" s="109"/>
      <c r="VAQ244" s="109"/>
      <c r="VAR244" s="109"/>
      <c r="VAS244" s="109"/>
      <c r="VAT244" s="109"/>
      <c r="VAU244" s="109"/>
      <c r="VAV244" s="109"/>
      <c r="VAW244" s="109"/>
      <c r="VAX244" s="109"/>
      <c r="VAY244" s="109"/>
      <c r="VAZ244" s="109"/>
      <c r="VBA244" s="109"/>
      <c r="VBB244" s="109"/>
      <c r="VBC244" s="109"/>
      <c r="VBD244" s="109"/>
      <c r="VBE244" s="109"/>
      <c r="VBF244" s="109"/>
      <c r="VBG244" s="109"/>
      <c r="VBH244" s="109"/>
      <c r="VBI244" s="109"/>
      <c r="VBJ244" s="109"/>
      <c r="VBK244" s="109"/>
      <c r="VBL244" s="109"/>
      <c r="VBM244" s="109"/>
      <c r="VBN244" s="109"/>
      <c r="VBO244" s="109"/>
      <c r="VBP244" s="109"/>
      <c r="VBQ244" s="109"/>
      <c r="VBR244" s="109"/>
      <c r="VBS244" s="109"/>
      <c r="VBT244" s="109"/>
      <c r="VBU244" s="109"/>
      <c r="VBV244" s="109"/>
      <c r="VBW244" s="109"/>
      <c r="VBX244" s="109"/>
      <c r="VBY244" s="109"/>
      <c r="VBZ244" s="109"/>
      <c r="VCA244" s="109"/>
      <c r="VCB244" s="109"/>
      <c r="VCC244" s="109"/>
      <c r="VCD244" s="109"/>
      <c r="VCE244" s="109"/>
      <c r="VCF244" s="109"/>
      <c r="VCG244" s="109"/>
      <c r="VCH244" s="109"/>
      <c r="VCI244" s="109"/>
      <c r="VCJ244" s="109"/>
      <c r="VCK244" s="109"/>
      <c r="VCL244" s="109"/>
      <c r="VCM244" s="109"/>
      <c r="VCN244" s="109"/>
      <c r="VCO244" s="109"/>
      <c r="VCP244" s="109"/>
      <c r="VCQ244" s="109"/>
      <c r="VCR244" s="109"/>
      <c r="VCS244" s="109"/>
      <c r="VCT244" s="109"/>
      <c r="VCU244" s="109"/>
      <c r="VCV244" s="109"/>
      <c r="VCW244" s="109"/>
      <c r="VCX244" s="109"/>
      <c r="VCY244" s="109"/>
      <c r="VCZ244" s="109"/>
      <c r="VDA244" s="109"/>
      <c r="VDB244" s="109"/>
      <c r="VDC244" s="109"/>
      <c r="VDD244" s="109"/>
      <c r="VDE244" s="109"/>
      <c r="VDF244" s="109"/>
      <c r="VDG244" s="109"/>
      <c r="VDH244" s="109"/>
      <c r="VDI244" s="109"/>
      <c r="VDJ244" s="109"/>
      <c r="VDK244" s="109"/>
      <c r="VDL244" s="109"/>
      <c r="VDM244" s="109"/>
      <c r="VDN244" s="109"/>
      <c r="VDO244" s="109"/>
      <c r="VDP244" s="109"/>
      <c r="VDQ244" s="109"/>
      <c r="VDR244" s="109"/>
      <c r="VDS244" s="109"/>
      <c r="VDT244" s="109"/>
      <c r="VDU244" s="109"/>
      <c r="VDV244" s="109"/>
      <c r="VDW244" s="109"/>
      <c r="VDX244" s="109"/>
      <c r="VDY244" s="109"/>
      <c r="VDZ244" s="109"/>
      <c r="VEA244" s="109"/>
      <c r="VEB244" s="109"/>
      <c r="VEC244" s="109"/>
      <c r="VED244" s="109"/>
      <c r="VEE244" s="109"/>
      <c r="VEF244" s="109"/>
      <c r="VEG244" s="109"/>
      <c r="VEH244" s="109"/>
      <c r="VEI244" s="109"/>
      <c r="VEJ244" s="109"/>
      <c r="VEK244" s="109"/>
      <c r="VEL244" s="109"/>
      <c r="VEM244" s="109"/>
      <c r="VEN244" s="109"/>
      <c r="VEO244" s="109"/>
      <c r="VEP244" s="109"/>
      <c r="VEQ244" s="109"/>
      <c r="VER244" s="109"/>
      <c r="VES244" s="109"/>
      <c r="VET244" s="109"/>
      <c r="VEU244" s="109"/>
      <c r="VEV244" s="109"/>
      <c r="VEW244" s="109"/>
      <c r="VEX244" s="109"/>
      <c r="VEY244" s="109"/>
      <c r="VEZ244" s="109"/>
      <c r="VFA244" s="109"/>
      <c r="VFB244" s="109"/>
      <c r="VFC244" s="109"/>
      <c r="VFD244" s="109"/>
      <c r="VFE244" s="109"/>
      <c r="VFF244" s="109"/>
      <c r="VFG244" s="109"/>
      <c r="VFH244" s="109"/>
      <c r="VFI244" s="109"/>
      <c r="VFJ244" s="109"/>
      <c r="VFK244" s="109"/>
      <c r="VFL244" s="109"/>
      <c r="VFM244" s="109"/>
      <c r="VFN244" s="109"/>
      <c r="VFO244" s="109"/>
      <c r="VFP244" s="109"/>
      <c r="VFQ244" s="109"/>
      <c r="VFR244" s="109"/>
      <c r="VFS244" s="109"/>
      <c r="VFT244" s="109"/>
      <c r="VFU244" s="109"/>
      <c r="VFV244" s="109"/>
      <c r="VFW244" s="109"/>
      <c r="VFX244" s="109"/>
      <c r="VFY244" s="109"/>
      <c r="VFZ244" s="109"/>
      <c r="VGA244" s="109"/>
      <c r="VGB244" s="109"/>
      <c r="VGC244" s="109"/>
      <c r="VGD244" s="109"/>
      <c r="VGE244" s="109"/>
      <c r="VGF244" s="109"/>
      <c r="VGG244" s="109"/>
      <c r="VGH244" s="109"/>
      <c r="VGI244" s="109"/>
      <c r="VGJ244" s="109"/>
      <c r="VGK244" s="109"/>
      <c r="VGL244" s="109"/>
      <c r="VGM244" s="109"/>
      <c r="VGN244" s="109"/>
      <c r="VGO244" s="109"/>
      <c r="VGP244" s="109"/>
      <c r="VGQ244" s="109"/>
      <c r="VGR244" s="109"/>
      <c r="VGS244" s="109"/>
      <c r="VGT244" s="109"/>
      <c r="VGU244" s="109"/>
      <c r="VGV244" s="109"/>
      <c r="VGW244" s="109"/>
      <c r="VGX244" s="109"/>
      <c r="VGY244" s="109"/>
      <c r="VGZ244" s="109"/>
      <c r="VHA244" s="109"/>
      <c r="VHB244" s="109"/>
      <c r="VHC244" s="109"/>
      <c r="VHD244" s="109"/>
      <c r="VHE244" s="109"/>
      <c r="VHF244" s="109"/>
      <c r="VHG244" s="109"/>
      <c r="VHH244" s="109"/>
      <c r="VHI244" s="109"/>
      <c r="VHJ244" s="109"/>
      <c r="VHK244" s="109"/>
      <c r="VHL244" s="109"/>
      <c r="VHM244" s="109"/>
      <c r="VHN244" s="109"/>
      <c r="VHO244" s="109"/>
      <c r="VHP244" s="109"/>
      <c r="VHQ244" s="109"/>
      <c r="VHR244" s="109"/>
      <c r="VHS244" s="109"/>
      <c r="VHT244" s="109"/>
      <c r="VHU244" s="109"/>
      <c r="VHV244" s="109"/>
      <c r="VHW244" s="109"/>
      <c r="VHX244" s="109"/>
      <c r="VHY244" s="109"/>
      <c r="VHZ244" s="109"/>
      <c r="VIA244" s="109"/>
      <c r="VIB244" s="109"/>
      <c r="VIC244" s="109"/>
      <c r="VID244" s="109"/>
      <c r="VIE244" s="109"/>
      <c r="VIF244" s="109"/>
      <c r="VIG244" s="109"/>
      <c r="VIH244" s="109"/>
      <c r="VII244" s="109"/>
      <c r="VIJ244" s="109"/>
      <c r="VIK244" s="109"/>
      <c r="VIL244" s="109"/>
      <c r="VIM244" s="109"/>
      <c r="VIN244" s="109"/>
      <c r="VIO244" s="109"/>
      <c r="VIP244" s="109"/>
      <c r="VIQ244" s="109"/>
      <c r="VIR244" s="109"/>
      <c r="VIS244" s="109"/>
      <c r="VIT244" s="109"/>
      <c r="VIU244" s="109"/>
      <c r="VIV244" s="109"/>
      <c r="VIW244" s="109"/>
      <c r="VIX244" s="109"/>
      <c r="VIY244" s="109"/>
      <c r="VIZ244" s="109"/>
      <c r="VJA244" s="109"/>
      <c r="VJB244" s="109"/>
      <c r="VJC244" s="109"/>
      <c r="VJD244" s="109"/>
      <c r="VJE244" s="109"/>
      <c r="VJF244" s="109"/>
      <c r="VJG244" s="109"/>
      <c r="VJH244" s="109"/>
      <c r="VJI244" s="109"/>
      <c r="VJJ244" s="109"/>
      <c r="VJK244" s="109"/>
      <c r="VJL244" s="109"/>
      <c r="VJM244" s="109"/>
      <c r="VJN244" s="109"/>
      <c r="VJO244" s="109"/>
      <c r="VJP244" s="109"/>
      <c r="VJQ244" s="109"/>
      <c r="VJR244" s="109"/>
      <c r="VJS244" s="109"/>
      <c r="VJT244" s="109"/>
      <c r="VJU244" s="109"/>
      <c r="VJV244" s="109"/>
      <c r="VJW244" s="109"/>
      <c r="VJX244" s="109"/>
      <c r="VJY244" s="109"/>
      <c r="VJZ244" s="109"/>
      <c r="VKA244" s="109"/>
      <c r="VKB244" s="109"/>
      <c r="VKC244" s="109"/>
      <c r="VKD244" s="109"/>
      <c r="VKE244" s="109"/>
      <c r="VKF244" s="109"/>
      <c r="VKG244" s="109"/>
      <c r="VKH244" s="109"/>
      <c r="VKI244" s="109"/>
      <c r="VKJ244" s="109"/>
      <c r="VKK244" s="109"/>
      <c r="VKL244" s="109"/>
      <c r="VKM244" s="109"/>
      <c r="VKN244" s="109"/>
      <c r="VKO244" s="109"/>
      <c r="VKP244" s="109"/>
      <c r="VKQ244" s="109"/>
      <c r="VKR244" s="109"/>
      <c r="VKS244" s="109"/>
      <c r="VKT244" s="109"/>
      <c r="VKU244" s="109"/>
      <c r="VKV244" s="109"/>
      <c r="VKW244" s="109"/>
      <c r="VKX244" s="109"/>
      <c r="VKY244" s="109"/>
      <c r="VKZ244" s="109"/>
      <c r="VLA244" s="109"/>
      <c r="VLB244" s="109"/>
      <c r="VLC244" s="109"/>
      <c r="VLD244" s="109"/>
      <c r="VLE244" s="109"/>
      <c r="VLF244" s="109"/>
      <c r="VLG244" s="109"/>
      <c r="VLH244" s="109"/>
      <c r="VLI244" s="109"/>
      <c r="VLJ244" s="109"/>
      <c r="VLK244" s="109"/>
      <c r="VLL244" s="109"/>
      <c r="VLM244" s="109"/>
      <c r="VLN244" s="109"/>
      <c r="VLO244" s="109"/>
      <c r="VLP244" s="109"/>
      <c r="VLQ244" s="109"/>
      <c r="VLR244" s="109"/>
      <c r="VLS244" s="109"/>
      <c r="VLT244" s="109"/>
      <c r="VLU244" s="109"/>
      <c r="VLV244" s="109"/>
      <c r="VLW244" s="109"/>
      <c r="VLX244" s="109"/>
      <c r="VLY244" s="109"/>
      <c r="VLZ244" s="109"/>
      <c r="VMA244" s="109"/>
      <c r="VMB244" s="109"/>
      <c r="VMC244" s="109"/>
      <c r="VMD244" s="109"/>
      <c r="VME244" s="109"/>
      <c r="VMF244" s="109"/>
      <c r="VMG244" s="109"/>
      <c r="VMH244" s="109"/>
      <c r="VMI244" s="109"/>
      <c r="VMJ244" s="109"/>
      <c r="VMK244" s="109"/>
      <c r="VML244" s="109"/>
      <c r="VMM244" s="109"/>
      <c r="VMN244" s="109"/>
      <c r="VMO244" s="109"/>
      <c r="VMP244" s="109"/>
      <c r="VMQ244" s="109"/>
      <c r="VMR244" s="109"/>
      <c r="VMS244" s="109"/>
      <c r="VMT244" s="109"/>
      <c r="VMU244" s="109"/>
      <c r="VMV244" s="109"/>
      <c r="VMW244" s="109"/>
      <c r="VMX244" s="109"/>
      <c r="VMY244" s="109"/>
      <c r="VMZ244" s="109"/>
      <c r="VNA244" s="109"/>
      <c r="VNB244" s="109"/>
      <c r="VNC244" s="109"/>
      <c r="VND244" s="109"/>
      <c r="VNE244" s="109"/>
      <c r="VNF244" s="109"/>
      <c r="VNG244" s="109"/>
      <c r="VNH244" s="109"/>
      <c r="VNI244" s="109"/>
      <c r="VNJ244" s="109"/>
      <c r="VNK244" s="109"/>
      <c r="VNL244" s="109"/>
      <c r="VNM244" s="109"/>
      <c r="VNN244" s="109"/>
      <c r="VNO244" s="109"/>
      <c r="VNP244" s="109"/>
      <c r="VNQ244" s="109"/>
      <c r="VNR244" s="109"/>
      <c r="VNS244" s="109"/>
      <c r="VNT244" s="109"/>
      <c r="VNU244" s="109"/>
      <c r="VNV244" s="109"/>
      <c r="VNW244" s="109"/>
      <c r="VNX244" s="109"/>
      <c r="VNY244" s="109"/>
      <c r="VNZ244" s="109"/>
      <c r="VOA244" s="109"/>
      <c r="VOB244" s="109"/>
      <c r="VOC244" s="109"/>
      <c r="VOD244" s="109"/>
      <c r="VOE244" s="109"/>
      <c r="VOF244" s="109"/>
      <c r="VOG244" s="109"/>
      <c r="VOH244" s="109"/>
      <c r="VOI244" s="109"/>
      <c r="VOJ244" s="109"/>
      <c r="VOK244" s="109"/>
      <c r="VOL244" s="109"/>
      <c r="VOM244" s="109"/>
      <c r="VON244" s="109"/>
      <c r="VOO244" s="109"/>
      <c r="VOP244" s="109"/>
      <c r="VOQ244" s="109"/>
      <c r="VOR244" s="109"/>
      <c r="VOS244" s="109"/>
      <c r="VOT244" s="109"/>
      <c r="VOU244" s="109"/>
      <c r="VOV244" s="109"/>
      <c r="VOW244" s="109"/>
      <c r="VOX244" s="109"/>
      <c r="VOY244" s="109"/>
      <c r="VOZ244" s="109"/>
      <c r="VPA244" s="109"/>
      <c r="VPB244" s="109"/>
      <c r="VPC244" s="109"/>
      <c r="VPD244" s="109"/>
      <c r="VPE244" s="109"/>
      <c r="VPF244" s="109"/>
      <c r="VPG244" s="109"/>
      <c r="VPH244" s="109"/>
      <c r="VPI244" s="109"/>
      <c r="VPJ244" s="109"/>
      <c r="VPK244" s="109"/>
      <c r="VPL244" s="109"/>
      <c r="VPM244" s="109"/>
      <c r="VPN244" s="109"/>
      <c r="VPO244" s="109"/>
      <c r="VPP244" s="109"/>
      <c r="VPQ244" s="109"/>
      <c r="VPR244" s="109"/>
      <c r="VPS244" s="109"/>
      <c r="VPT244" s="109"/>
      <c r="VPU244" s="109"/>
      <c r="VPV244" s="109"/>
      <c r="VPW244" s="109"/>
      <c r="VPX244" s="109"/>
      <c r="VPY244" s="109"/>
      <c r="VPZ244" s="109"/>
      <c r="VQA244" s="109"/>
      <c r="VQB244" s="109"/>
      <c r="VQC244" s="109"/>
      <c r="VQD244" s="109"/>
      <c r="VQE244" s="109"/>
      <c r="VQF244" s="109"/>
      <c r="VQG244" s="109"/>
      <c r="VQH244" s="109"/>
      <c r="VQI244" s="109"/>
      <c r="VQJ244" s="109"/>
      <c r="VQK244" s="109"/>
      <c r="VQL244" s="109"/>
      <c r="VQM244" s="109"/>
      <c r="VQN244" s="109"/>
      <c r="VQO244" s="109"/>
      <c r="VQP244" s="109"/>
      <c r="VQQ244" s="109"/>
      <c r="VQR244" s="109"/>
      <c r="VQS244" s="109"/>
      <c r="VQT244" s="109"/>
      <c r="VQU244" s="109"/>
      <c r="VQV244" s="109"/>
      <c r="VQW244" s="109"/>
      <c r="VQX244" s="109"/>
      <c r="VQY244" s="109"/>
      <c r="VQZ244" s="109"/>
      <c r="VRA244" s="109"/>
      <c r="VRB244" s="109"/>
      <c r="VRC244" s="109"/>
      <c r="VRD244" s="109"/>
      <c r="VRE244" s="109"/>
      <c r="VRF244" s="109"/>
      <c r="VRG244" s="109"/>
      <c r="VRH244" s="109"/>
      <c r="VRI244" s="109"/>
      <c r="VRJ244" s="109"/>
      <c r="VRK244" s="109"/>
      <c r="VRL244" s="109"/>
      <c r="VRM244" s="109"/>
      <c r="VRN244" s="109"/>
      <c r="VRO244" s="109"/>
      <c r="VRP244" s="109"/>
      <c r="VRQ244" s="109"/>
      <c r="VRR244" s="109"/>
      <c r="VRS244" s="109"/>
      <c r="VRT244" s="109"/>
      <c r="VRU244" s="109"/>
      <c r="VRV244" s="109"/>
      <c r="VRW244" s="109"/>
      <c r="VRX244" s="109"/>
      <c r="VRY244" s="109"/>
      <c r="VRZ244" s="109"/>
      <c r="VSA244" s="109"/>
      <c r="VSB244" s="109"/>
      <c r="VSC244" s="109"/>
      <c r="VSD244" s="109"/>
      <c r="VSE244" s="109"/>
      <c r="VSF244" s="109"/>
      <c r="VSG244" s="109"/>
      <c r="VSH244" s="109"/>
      <c r="VSI244" s="109"/>
      <c r="VSJ244" s="109"/>
      <c r="VSK244" s="109"/>
      <c r="VSL244" s="109"/>
      <c r="VSM244" s="109"/>
      <c r="VSN244" s="109"/>
      <c r="VSO244" s="109"/>
      <c r="VSP244" s="109"/>
      <c r="VSQ244" s="109"/>
      <c r="VSR244" s="109"/>
      <c r="VSS244" s="109"/>
      <c r="VST244" s="109"/>
      <c r="VSU244" s="109"/>
      <c r="VSV244" s="109"/>
      <c r="VSW244" s="109"/>
      <c r="VSX244" s="109"/>
      <c r="VSY244" s="109"/>
      <c r="VSZ244" s="109"/>
      <c r="VTA244" s="109"/>
      <c r="VTB244" s="109"/>
      <c r="VTC244" s="109"/>
      <c r="VTD244" s="109"/>
      <c r="VTE244" s="109"/>
      <c r="VTF244" s="109"/>
      <c r="VTG244" s="109"/>
      <c r="VTH244" s="109"/>
      <c r="VTI244" s="109"/>
      <c r="VTJ244" s="109"/>
      <c r="VTK244" s="109"/>
      <c r="VTL244" s="109"/>
      <c r="VTM244" s="109"/>
      <c r="VTN244" s="109"/>
      <c r="VTO244" s="109"/>
      <c r="VTP244" s="109"/>
      <c r="VTQ244" s="109"/>
      <c r="VTR244" s="109"/>
      <c r="VTS244" s="109"/>
      <c r="VTT244" s="109"/>
      <c r="VTU244" s="109"/>
      <c r="VTV244" s="109"/>
      <c r="VTW244" s="109"/>
      <c r="VTX244" s="109"/>
      <c r="VTY244" s="109"/>
      <c r="VTZ244" s="109"/>
      <c r="VUA244" s="109"/>
      <c r="VUB244" s="109"/>
      <c r="VUC244" s="109"/>
      <c r="VUD244" s="109"/>
      <c r="VUE244" s="109"/>
      <c r="VUF244" s="109"/>
      <c r="VUG244" s="109"/>
      <c r="VUH244" s="109"/>
      <c r="VUI244" s="109"/>
      <c r="VUJ244" s="109"/>
      <c r="VUK244" s="109"/>
      <c r="VUL244" s="109"/>
      <c r="VUM244" s="109"/>
      <c r="VUN244" s="109"/>
      <c r="VUO244" s="109"/>
      <c r="VUP244" s="109"/>
      <c r="VUQ244" s="109"/>
      <c r="VUR244" s="109"/>
      <c r="VUS244" s="109"/>
      <c r="VUT244" s="109"/>
      <c r="VUU244" s="109"/>
      <c r="VUV244" s="109"/>
      <c r="VUW244" s="109"/>
      <c r="VUX244" s="109"/>
      <c r="VUY244" s="109"/>
      <c r="VUZ244" s="109"/>
      <c r="VVA244" s="109"/>
      <c r="VVB244" s="109"/>
      <c r="VVC244" s="109"/>
      <c r="VVD244" s="109"/>
      <c r="VVE244" s="109"/>
      <c r="VVF244" s="109"/>
      <c r="VVG244" s="109"/>
      <c r="VVH244" s="109"/>
      <c r="VVI244" s="109"/>
      <c r="VVJ244" s="109"/>
      <c r="VVK244" s="109"/>
      <c r="VVL244" s="109"/>
      <c r="VVM244" s="109"/>
      <c r="VVN244" s="109"/>
      <c r="VVO244" s="109"/>
      <c r="VVP244" s="109"/>
      <c r="VVQ244" s="109"/>
      <c r="VVR244" s="109"/>
      <c r="VVS244" s="109"/>
      <c r="VVT244" s="109"/>
      <c r="VVU244" s="109"/>
      <c r="VVV244" s="109"/>
      <c r="VVW244" s="109"/>
      <c r="VVX244" s="109"/>
      <c r="VVY244" s="109"/>
      <c r="VVZ244" s="109"/>
      <c r="VWA244" s="109"/>
      <c r="VWB244" s="109"/>
      <c r="VWC244" s="109"/>
      <c r="VWD244" s="109"/>
      <c r="VWE244" s="109"/>
      <c r="VWF244" s="109"/>
      <c r="VWG244" s="109"/>
      <c r="VWH244" s="109"/>
      <c r="VWI244" s="109"/>
      <c r="VWJ244" s="109"/>
      <c r="VWK244" s="109"/>
      <c r="VWL244" s="109"/>
      <c r="VWM244" s="109"/>
      <c r="VWN244" s="109"/>
      <c r="VWO244" s="109"/>
      <c r="VWP244" s="109"/>
      <c r="VWQ244" s="109"/>
      <c r="VWR244" s="109"/>
      <c r="VWS244" s="109"/>
      <c r="VWT244" s="109"/>
      <c r="VWU244" s="109"/>
      <c r="VWV244" s="109"/>
      <c r="VWW244" s="109"/>
      <c r="VWX244" s="109"/>
      <c r="VWY244" s="109"/>
      <c r="VWZ244" s="109"/>
      <c r="VXA244" s="109"/>
      <c r="VXB244" s="109"/>
      <c r="VXC244" s="109"/>
      <c r="VXD244" s="109"/>
      <c r="VXE244" s="109"/>
      <c r="VXF244" s="109"/>
      <c r="VXG244" s="109"/>
      <c r="VXH244" s="109"/>
      <c r="VXI244" s="109"/>
      <c r="VXJ244" s="109"/>
      <c r="VXK244" s="109"/>
      <c r="VXL244" s="109"/>
      <c r="VXM244" s="109"/>
      <c r="VXN244" s="109"/>
      <c r="VXO244" s="109"/>
      <c r="VXP244" s="109"/>
      <c r="VXQ244" s="109"/>
      <c r="VXR244" s="109"/>
      <c r="VXS244" s="109"/>
      <c r="VXT244" s="109"/>
      <c r="VXU244" s="109"/>
      <c r="VXV244" s="109"/>
      <c r="VXW244" s="109"/>
      <c r="VXX244" s="109"/>
      <c r="VXY244" s="109"/>
      <c r="VXZ244" s="109"/>
      <c r="VYA244" s="109"/>
      <c r="VYB244" s="109"/>
      <c r="VYC244" s="109"/>
      <c r="VYD244" s="109"/>
      <c r="VYE244" s="109"/>
      <c r="VYF244" s="109"/>
      <c r="VYG244" s="109"/>
      <c r="VYH244" s="109"/>
      <c r="VYI244" s="109"/>
      <c r="VYJ244" s="109"/>
      <c r="VYK244" s="109"/>
      <c r="VYL244" s="109"/>
      <c r="VYM244" s="109"/>
      <c r="VYN244" s="109"/>
      <c r="VYO244" s="109"/>
      <c r="VYP244" s="109"/>
      <c r="VYQ244" s="109"/>
      <c r="VYR244" s="109"/>
      <c r="VYS244" s="109"/>
      <c r="VYT244" s="109"/>
      <c r="VYU244" s="109"/>
      <c r="VYV244" s="109"/>
      <c r="VYW244" s="109"/>
      <c r="VYX244" s="109"/>
      <c r="VYY244" s="109"/>
      <c r="VYZ244" s="109"/>
      <c r="VZA244" s="109"/>
      <c r="VZB244" s="109"/>
      <c r="VZC244" s="109"/>
      <c r="VZD244" s="109"/>
      <c r="VZE244" s="109"/>
      <c r="VZF244" s="109"/>
      <c r="VZG244" s="109"/>
      <c r="VZH244" s="109"/>
      <c r="VZI244" s="109"/>
      <c r="VZJ244" s="109"/>
      <c r="VZK244" s="109"/>
      <c r="VZL244" s="109"/>
      <c r="VZM244" s="109"/>
      <c r="VZN244" s="109"/>
      <c r="VZO244" s="109"/>
      <c r="VZP244" s="109"/>
      <c r="VZQ244" s="109"/>
      <c r="VZR244" s="109"/>
      <c r="VZS244" s="109"/>
      <c r="VZT244" s="109"/>
      <c r="VZU244" s="109"/>
      <c r="VZV244" s="109"/>
      <c r="VZW244" s="109"/>
      <c r="VZX244" s="109"/>
      <c r="VZY244" s="109"/>
      <c r="VZZ244" s="109"/>
      <c r="WAA244" s="109"/>
      <c r="WAB244" s="109"/>
      <c r="WAC244" s="109"/>
      <c r="WAD244" s="109"/>
      <c r="WAE244" s="109"/>
      <c r="WAF244" s="109"/>
      <c r="WAG244" s="109"/>
      <c r="WAH244" s="109"/>
      <c r="WAI244" s="109"/>
      <c r="WAJ244" s="109"/>
      <c r="WAK244" s="109"/>
      <c r="WAL244" s="109"/>
      <c r="WAM244" s="109"/>
      <c r="WAN244" s="109"/>
      <c r="WAO244" s="109"/>
      <c r="WAP244" s="109"/>
      <c r="WAQ244" s="109"/>
      <c r="WAR244" s="109"/>
      <c r="WAS244" s="109"/>
      <c r="WAT244" s="109"/>
      <c r="WAU244" s="109"/>
      <c r="WAV244" s="109"/>
      <c r="WAW244" s="109"/>
      <c r="WAX244" s="109"/>
      <c r="WAY244" s="109"/>
      <c r="WAZ244" s="109"/>
      <c r="WBA244" s="109"/>
      <c r="WBB244" s="109"/>
      <c r="WBC244" s="109"/>
      <c r="WBD244" s="109"/>
      <c r="WBE244" s="109"/>
      <c r="WBF244" s="109"/>
      <c r="WBG244" s="109"/>
      <c r="WBH244" s="109"/>
      <c r="WBI244" s="109"/>
      <c r="WBJ244" s="109"/>
      <c r="WBK244" s="109"/>
      <c r="WBL244" s="109"/>
      <c r="WBM244" s="109"/>
      <c r="WBN244" s="109"/>
      <c r="WBO244" s="109"/>
      <c r="WBP244" s="109"/>
      <c r="WBQ244" s="109"/>
      <c r="WBR244" s="109"/>
      <c r="WBS244" s="109"/>
      <c r="WBT244" s="109"/>
      <c r="WBU244" s="109"/>
      <c r="WBV244" s="109"/>
      <c r="WBW244" s="109"/>
      <c r="WBX244" s="109"/>
      <c r="WBY244" s="109"/>
      <c r="WBZ244" s="109"/>
      <c r="WCA244" s="109"/>
      <c r="WCB244" s="109"/>
      <c r="WCC244" s="109"/>
      <c r="WCD244" s="109"/>
      <c r="WCE244" s="109"/>
      <c r="WCF244" s="109"/>
      <c r="WCG244" s="109"/>
      <c r="WCH244" s="109"/>
      <c r="WCI244" s="109"/>
      <c r="WCJ244" s="109"/>
      <c r="WCK244" s="109"/>
      <c r="WCL244" s="109"/>
      <c r="WCM244" s="109"/>
      <c r="WCN244" s="109"/>
      <c r="WCO244" s="109"/>
      <c r="WCP244" s="109"/>
      <c r="WCQ244" s="109"/>
      <c r="WCR244" s="109"/>
      <c r="WCS244" s="109"/>
      <c r="WCT244" s="109"/>
      <c r="WCU244" s="109"/>
      <c r="WCV244" s="109"/>
      <c r="WCW244" s="109"/>
      <c r="WCX244" s="109"/>
      <c r="WCY244" s="109"/>
      <c r="WCZ244" s="109"/>
      <c r="WDA244" s="109"/>
      <c r="WDB244" s="109"/>
      <c r="WDC244" s="109"/>
      <c r="WDD244" s="109"/>
      <c r="WDE244" s="109"/>
      <c r="WDF244" s="109"/>
      <c r="WDG244" s="109"/>
      <c r="WDH244" s="109"/>
      <c r="WDI244" s="109"/>
      <c r="WDJ244" s="109"/>
      <c r="WDK244" s="109"/>
      <c r="WDL244" s="109"/>
      <c r="WDM244" s="109"/>
      <c r="WDN244" s="109"/>
      <c r="WDO244" s="109"/>
      <c r="WDP244" s="109"/>
      <c r="WDQ244" s="109"/>
      <c r="WDR244" s="109"/>
      <c r="WDS244" s="109"/>
      <c r="WDT244" s="109"/>
      <c r="WDU244" s="109"/>
      <c r="WDV244" s="109"/>
      <c r="WDW244" s="109"/>
      <c r="WDX244" s="109"/>
      <c r="WDY244" s="109"/>
      <c r="WDZ244" s="109"/>
      <c r="WEA244" s="109"/>
      <c r="WEB244" s="109"/>
      <c r="WEC244" s="109"/>
      <c r="WED244" s="109"/>
      <c r="WEE244" s="109"/>
      <c r="WEF244" s="109"/>
      <c r="WEG244" s="109"/>
      <c r="WEH244" s="109"/>
      <c r="WEI244" s="109"/>
      <c r="WEJ244" s="109"/>
      <c r="WEK244" s="109"/>
      <c r="WEL244" s="109"/>
      <c r="WEM244" s="109"/>
      <c r="WEN244" s="109"/>
      <c r="WEO244" s="109"/>
      <c r="WEP244" s="109"/>
      <c r="WEQ244" s="109"/>
      <c r="WER244" s="109"/>
      <c r="WES244" s="109"/>
      <c r="WET244" s="109"/>
      <c r="WEU244" s="109"/>
      <c r="WEV244" s="109"/>
      <c r="WEW244" s="109"/>
      <c r="WEX244" s="109"/>
      <c r="WEY244" s="109"/>
      <c r="WEZ244" s="109"/>
      <c r="WFA244" s="109"/>
      <c r="WFB244" s="109"/>
      <c r="WFC244" s="109"/>
      <c r="WFD244" s="109"/>
      <c r="WFE244" s="109"/>
      <c r="WFF244" s="109"/>
      <c r="WFG244" s="109"/>
      <c r="WFH244" s="109"/>
      <c r="WFI244" s="109"/>
      <c r="WFJ244" s="109"/>
      <c r="WFK244" s="109"/>
      <c r="WFL244" s="109"/>
      <c r="WFM244" s="109"/>
      <c r="WFN244" s="109"/>
      <c r="WFO244" s="109"/>
      <c r="WFP244" s="109"/>
      <c r="WFQ244" s="109"/>
      <c r="WFR244" s="109"/>
      <c r="WFS244" s="109"/>
      <c r="WFT244" s="109"/>
      <c r="WFU244" s="109"/>
      <c r="WFV244" s="109"/>
      <c r="WFW244" s="109"/>
      <c r="WFX244" s="109"/>
      <c r="WFY244" s="109"/>
      <c r="WFZ244" s="109"/>
      <c r="WGA244" s="109"/>
      <c r="WGB244" s="109"/>
      <c r="WGC244" s="109"/>
      <c r="WGD244" s="109"/>
      <c r="WGE244" s="109"/>
      <c r="WGF244" s="109"/>
      <c r="WGG244" s="109"/>
      <c r="WGH244" s="109"/>
      <c r="WGI244" s="109"/>
      <c r="WGJ244" s="109"/>
      <c r="WGK244" s="109"/>
      <c r="WGL244" s="109"/>
      <c r="WGM244" s="109"/>
      <c r="WGN244" s="109"/>
      <c r="WGO244" s="109"/>
      <c r="WGP244" s="109"/>
      <c r="WGQ244" s="109"/>
      <c r="WGR244" s="109"/>
      <c r="WGS244" s="109"/>
      <c r="WGT244" s="109"/>
      <c r="WGU244" s="109"/>
      <c r="WGV244" s="109"/>
      <c r="WGW244" s="109"/>
      <c r="WGX244" s="109"/>
      <c r="WGY244" s="109"/>
      <c r="WGZ244" s="109"/>
      <c r="WHA244" s="109"/>
      <c r="WHB244" s="109"/>
      <c r="WHC244" s="109"/>
      <c r="WHD244" s="109"/>
      <c r="WHE244" s="109"/>
      <c r="WHF244" s="109"/>
      <c r="WHG244" s="109"/>
      <c r="WHH244" s="109"/>
      <c r="WHI244" s="109"/>
      <c r="WHJ244" s="109"/>
      <c r="WHK244" s="109"/>
      <c r="WHL244" s="109"/>
      <c r="WHM244" s="109"/>
      <c r="WHN244" s="109"/>
      <c r="WHO244" s="109"/>
      <c r="WHP244" s="109"/>
      <c r="WHQ244" s="109"/>
      <c r="WHR244" s="109"/>
      <c r="WHS244" s="109"/>
      <c r="WHT244" s="109"/>
      <c r="WHU244" s="109"/>
      <c r="WHV244" s="109"/>
      <c r="WHW244" s="109"/>
      <c r="WHX244" s="109"/>
      <c r="WHY244" s="109"/>
      <c r="WHZ244" s="109"/>
      <c r="WIA244" s="109"/>
      <c r="WIB244" s="109"/>
      <c r="WIC244" s="109"/>
      <c r="WID244" s="109"/>
      <c r="WIE244" s="109"/>
      <c r="WIF244" s="109"/>
      <c r="WIG244" s="109"/>
      <c r="WIH244" s="109"/>
      <c r="WII244" s="109"/>
      <c r="WIJ244" s="109"/>
      <c r="WIK244" s="109"/>
      <c r="WIL244" s="109"/>
      <c r="WIM244" s="109"/>
      <c r="WIN244" s="109"/>
      <c r="WIO244" s="109"/>
      <c r="WIP244" s="109"/>
      <c r="WIQ244" s="109"/>
      <c r="WIR244" s="109"/>
      <c r="WIS244" s="109"/>
      <c r="WIT244" s="109"/>
      <c r="WIU244" s="109"/>
      <c r="WIV244" s="109"/>
      <c r="WIW244" s="109"/>
      <c r="WIX244" s="109"/>
      <c r="WIY244" s="109"/>
      <c r="WIZ244" s="109"/>
      <c r="WJA244" s="109"/>
      <c r="WJB244" s="109"/>
      <c r="WJC244" s="109"/>
      <c r="WJD244" s="109"/>
      <c r="WJE244" s="109"/>
      <c r="WJF244" s="109"/>
      <c r="WJG244" s="109"/>
      <c r="WJH244" s="109"/>
      <c r="WJI244" s="109"/>
      <c r="WJJ244" s="109"/>
      <c r="WJK244" s="109"/>
      <c r="WJL244" s="109"/>
      <c r="WJM244" s="109"/>
      <c r="WJN244" s="109"/>
      <c r="WJO244" s="109"/>
      <c r="WJP244" s="109"/>
      <c r="WJQ244" s="109"/>
      <c r="WJR244" s="109"/>
      <c r="WJS244" s="109"/>
      <c r="WJT244" s="109"/>
      <c r="WJU244" s="109"/>
      <c r="WJV244" s="109"/>
      <c r="WJW244" s="109"/>
      <c r="WJX244" s="109"/>
      <c r="WJY244" s="109"/>
      <c r="WJZ244" s="109"/>
      <c r="WKA244" s="109"/>
      <c r="WKB244" s="109"/>
      <c r="WKC244" s="109"/>
      <c r="WKD244" s="109"/>
      <c r="WKE244" s="109"/>
      <c r="WKF244" s="109"/>
      <c r="WKG244" s="109"/>
      <c r="WKH244" s="109"/>
      <c r="WKI244" s="109"/>
      <c r="WKJ244" s="109"/>
      <c r="WKK244" s="109"/>
      <c r="WKL244" s="109"/>
      <c r="WKM244" s="109"/>
      <c r="WKN244" s="109"/>
      <c r="WKO244" s="109"/>
      <c r="WKP244" s="109"/>
      <c r="WKQ244" s="109"/>
      <c r="WKR244" s="109"/>
      <c r="WKS244" s="109"/>
      <c r="WKT244" s="109"/>
      <c r="WKU244" s="109"/>
      <c r="WKV244" s="109"/>
      <c r="WKW244" s="109"/>
      <c r="WKX244" s="109"/>
      <c r="WKY244" s="109"/>
      <c r="WKZ244" s="109"/>
      <c r="WLA244" s="109"/>
      <c r="WLB244" s="109"/>
      <c r="WLC244" s="109"/>
      <c r="WLD244" s="109"/>
      <c r="WLE244" s="109"/>
      <c r="WLF244" s="109"/>
      <c r="WLG244" s="109"/>
      <c r="WLH244" s="109"/>
      <c r="WLI244" s="109"/>
      <c r="WLJ244" s="109"/>
      <c r="WLK244" s="109"/>
      <c r="WLL244" s="109"/>
      <c r="WLM244" s="109"/>
      <c r="WLN244" s="109"/>
      <c r="WLO244" s="109"/>
      <c r="WLP244" s="109"/>
      <c r="WLQ244" s="109"/>
      <c r="WLR244" s="109"/>
      <c r="WLS244" s="109"/>
      <c r="WLT244" s="109"/>
      <c r="WLU244" s="109"/>
      <c r="WLV244" s="109"/>
      <c r="WLW244" s="109"/>
      <c r="WLX244" s="109"/>
      <c r="WLY244" s="109"/>
      <c r="WLZ244" s="109"/>
      <c r="WMA244" s="109"/>
      <c r="WMB244" s="109"/>
      <c r="WMC244" s="109"/>
      <c r="WMD244" s="109"/>
      <c r="WME244" s="109"/>
      <c r="WMF244" s="109"/>
      <c r="WMG244" s="109"/>
      <c r="WMH244" s="109"/>
      <c r="WMI244" s="109"/>
      <c r="WMJ244" s="109"/>
      <c r="WMK244" s="109"/>
      <c r="WML244" s="109"/>
      <c r="WMM244" s="109"/>
      <c r="WMN244" s="109"/>
      <c r="WMO244" s="109"/>
      <c r="WMP244" s="109"/>
      <c r="WMQ244" s="109"/>
      <c r="WMR244" s="109"/>
      <c r="WMS244" s="109"/>
      <c r="WMT244" s="109"/>
      <c r="WMU244" s="109"/>
      <c r="WMV244" s="109"/>
      <c r="WMW244" s="109"/>
      <c r="WMX244" s="109"/>
      <c r="WMY244" s="109"/>
      <c r="WMZ244" s="109"/>
      <c r="WNA244" s="109"/>
      <c r="WNB244" s="109"/>
      <c r="WNC244" s="109"/>
      <c r="WND244" s="109"/>
      <c r="WNE244" s="109"/>
      <c r="WNF244" s="109"/>
      <c r="WNG244" s="109"/>
      <c r="WNH244" s="109"/>
      <c r="WNI244" s="109"/>
      <c r="WNJ244" s="109"/>
      <c r="WNK244" s="109"/>
      <c r="WNL244" s="109"/>
      <c r="WNM244" s="109"/>
      <c r="WNN244" s="109"/>
      <c r="WNO244" s="109"/>
      <c r="WNP244" s="109"/>
      <c r="WNQ244" s="109"/>
      <c r="WNR244" s="109"/>
      <c r="WNS244" s="109"/>
      <c r="WNT244" s="109"/>
      <c r="WNU244" s="109"/>
      <c r="WNV244" s="109"/>
      <c r="WNW244" s="109"/>
      <c r="WNX244" s="109"/>
      <c r="WNY244" s="109"/>
      <c r="WNZ244" s="109"/>
      <c r="WOA244" s="109"/>
      <c r="WOB244" s="109"/>
      <c r="WOC244" s="109"/>
      <c r="WOD244" s="109"/>
      <c r="WOE244" s="109"/>
      <c r="WOF244" s="109"/>
      <c r="WOG244" s="109"/>
      <c r="WOH244" s="109"/>
      <c r="WOI244" s="109"/>
      <c r="WOJ244" s="109"/>
      <c r="WOK244" s="109"/>
      <c r="WOL244" s="109"/>
      <c r="WOM244" s="109"/>
      <c r="WON244" s="109"/>
      <c r="WOO244" s="109"/>
      <c r="WOP244" s="109"/>
      <c r="WOQ244" s="109"/>
      <c r="WOR244" s="109"/>
      <c r="WOS244" s="109"/>
      <c r="WOT244" s="109"/>
      <c r="WOU244" s="109"/>
      <c r="WOV244" s="109"/>
      <c r="WOW244" s="109"/>
      <c r="WOX244" s="109"/>
      <c r="WOY244" s="109"/>
      <c r="WOZ244" s="109"/>
      <c r="WPA244" s="109"/>
      <c r="WPB244" s="109"/>
      <c r="WPC244" s="109"/>
      <c r="WPD244" s="109"/>
      <c r="WPE244" s="109"/>
      <c r="WPF244" s="109"/>
      <c r="WPG244" s="109"/>
      <c r="WPH244" s="109"/>
      <c r="WPI244" s="109"/>
      <c r="WPJ244" s="109"/>
      <c r="WPK244" s="109"/>
      <c r="WPL244" s="109"/>
      <c r="WPM244" s="109"/>
      <c r="WPN244" s="109"/>
      <c r="WPO244" s="109"/>
      <c r="WPP244" s="109"/>
      <c r="WPQ244" s="109"/>
      <c r="WPR244" s="109"/>
      <c r="WPS244" s="109"/>
      <c r="WPT244" s="109"/>
      <c r="WPU244" s="109"/>
      <c r="WPV244" s="109"/>
      <c r="WPW244" s="109"/>
      <c r="WPX244" s="109"/>
      <c r="WPY244" s="109"/>
      <c r="WPZ244" s="109"/>
      <c r="WQA244" s="109"/>
      <c r="WQB244" s="109"/>
      <c r="WQC244" s="109"/>
      <c r="WQD244" s="109"/>
      <c r="WQE244" s="109"/>
      <c r="WQF244" s="109"/>
      <c r="WQG244" s="109"/>
      <c r="WQH244" s="109"/>
      <c r="WQI244" s="109"/>
      <c r="WQJ244" s="109"/>
      <c r="WQK244" s="109"/>
      <c r="WQL244" s="109"/>
      <c r="WQM244" s="109"/>
      <c r="WQN244" s="109"/>
      <c r="WQO244" s="109"/>
      <c r="WQP244" s="109"/>
      <c r="WQQ244" s="109"/>
      <c r="WQR244" s="109"/>
      <c r="WQS244" s="109"/>
      <c r="WQT244" s="109"/>
      <c r="WQU244" s="109"/>
      <c r="WQV244" s="109"/>
      <c r="WQW244" s="109"/>
      <c r="WQX244" s="109"/>
      <c r="WQY244" s="109"/>
      <c r="WQZ244" s="109"/>
      <c r="WRA244" s="109"/>
      <c r="WRB244" s="109"/>
      <c r="WRC244" s="109"/>
      <c r="WRD244" s="109"/>
      <c r="WRE244" s="109"/>
      <c r="WRF244" s="109"/>
      <c r="WRG244" s="109"/>
      <c r="WRH244" s="109"/>
      <c r="WRI244" s="109"/>
      <c r="WRJ244" s="109"/>
      <c r="WRK244" s="109"/>
      <c r="WRL244" s="109"/>
      <c r="WRM244" s="109"/>
      <c r="WRN244" s="109"/>
      <c r="WRO244" s="109"/>
      <c r="WRP244" s="109"/>
      <c r="WRQ244" s="109"/>
      <c r="WRR244" s="109"/>
      <c r="WRS244" s="109"/>
      <c r="WRT244" s="109"/>
      <c r="WRU244" s="109"/>
      <c r="WRV244" s="109"/>
      <c r="WRW244" s="109"/>
      <c r="WRX244" s="109"/>
      <c r="WRY244" s="109"/>
      <c r="WRZ244" s="109"/>
      <c r="WSA244" s="109"/>
      <c r="WSB244" s="109"/>
      <c r="WSC244" s="109"/>
      <c r="WSD244" s="109"/>
      <c r="WSE244" s="109"/>
      <c r="WSF244" s="109"/>
      <c r="WSG244" s="109"/>
      <c r="WSH244" s="109"/>
      <c r="WSI244" s="109"/>
      <c r="WSJ244" s="109"/>
      <c r="WSK244" s="109"/>
      <c r="WSL244" s="109"/>
      <c r="WSM244" s="109"/>
      <c r="WSN244" s="109"/>
      <c r="WSO244" s="109"/>
      <c r="WSP244" s="109"/>
      <c r="WSQ244" s="109"/>
      <c r="WSR244" s="109"/>
      <c r="WSS244" s="109"/>
      <c r="WST244" s="109"/>
      <c r="WSU244" s="109"/>
      <c r="WSV244" s="109"/>
      <c r="WSW244" s="109"/>
      <c r="WSX244" s="109"/>
      <c r="WSY244" s="109"/>
      <c r="WSZ244" s="109"/>
      <c r="WTA244" s="109"/>
      <c r="WTB244" s="109"/>
      <c r="WTC244" s="109"/>
      <c r="WTD244" s="109"/>
      <c r="WTE244" s="109"/>
      <c r="WTF244" s="109"/>
      <c r="WTG244" s="109"/>
      <c r="WTH244" s="109"/>
      <c r="WTI244" s="109"/>
      <c r="WTJ244" s="109"/>
      <c r="WTK244" s="109"/>
      <c r="WTL244" s="109"/>
      <c r="WTM244" s="109"/>
      <c r="WTN244" s="109"/>
      <c r="WTO244" s="109"/>
      <c r="WTP244" s="109"/>
      <c r="WTQ244" s="109"/>
      <c r="WTR244" s="109"/>
      <c r="WTS244" s="109"/>
      <c r="WTT244" s="109"/>
      <c r="WTU244" s="109"/>
      <c r="WTV244" s="109"/>
      <c r="WTW244" s="109"/>
      <c r="WTX244" s="109"/>
      <c r="WTY244" s="109"/>
      <c r="WTZ244" s="109"/>
      <c r="WUA244" s="109"/>
      <c r="WUB244" s="109"/>
      <c r="WUC244" s="109"/>
      <c r="WUD244" s="109"/>
      <c r="WUE244" s="109"/>
      <c r="WUF244" s="109"/>
      <c r="WUG244" s="109"/>
      <c r="WUH244" s="109"/>
      <c r="WUI244" s="109"/>
      <c r="WUJ244" s="109"/>
      <c r="WUK244" s="109"/>
      <c r="WUL244" s="109"/>
      <c r="WUM244" s="109"/>
      <c r="WUN244" s="109"/>
      <c r="WUO244" s="109"/>
      <c r="WUP244" s="109"/>
      <c r="WUQ244" s="109"/>
      <c r="WUR244" s="109"/>
      <c r="WUS244" s="109"/>
      <c r="WUT244" s="109"/>
      <c r="WUU244" s="109"/>
      <c r="WUV244" s="109"/>
      <c r="WUW244" s="109"/>
      <c r="WUX244" s="109"/>
      <c r="WUY244" s="109"/>
      <c r="WUZ244" s="109"/>
      <c r="WVA244" s="109"/>
      <c r="WVB244" s="109"/>
      <c r="WVC244" s="109"/>
      <c r="WVD244" s="109"/>
      <c r="WVE244" s="109"/>
      <c r="WVF244" s="109"/>
      <c r="WVG244" s="109"/>
      <c r="WVH244" s="109"/>
      <c r="WVI244" s="109"/>
      <c r="WVJ244" s="109"/>
      <c r="WVK244" s="109"/>
      <c r="WVL244" s="109"/>
      <c r="WVM244" s="109"/>
      <c r="WVN244" s="109"/>
      <c r="WVO244" s="109"/>
      <c r="WVP244" s="109"/>
      <c r="WVQ244" s="109"/>
      <c r="WVR244" s="109"/>
      <c r="WVS244" s="109"/>
      <c r="WVT244" s="109"/>
      <c r="WVU244" s="109"/>
      <c r="WVV244" s="109"/>
      <c r="WVW244" s="109"/>
      <c r="WVX244" s="109"/>
      <c r="WVY244" s="109"/>
      <c r="WVZ244" s="109"/>
      <c r="WWA244" s="109"/>
      <c r="WWB244" s="109"/>
      <c r="WWC244" s="109"/>
      <c r="WWD244" s="109"/>
      <c r="WWE244" s="109"/>
      <c r="WWF244" s="109"/>
      <c r="WWG244" s="109"/>
      <c r="WWH244" s="109"/>
      <c r="WWI244" s="109"/>
      <c r="WWJ244" s="109"/>
      <c r="WWK244" s="109"/>
      <c r="WWL244" s="109"/>
      <c r="WWM244" s="109"/>
      <c r="WWN244" s="109"/>
      <c r="WWO244" s="109"/>
      <c r="WWP244" s="109"/>
      <c r="WWQ244" s="109"/>
      <c r="WWR244" s="109"/>
      <c r="WWS244" s="109"/>
      <c r="WWT244" s="109"/>
      <c r="WWU244" s="109"/>
      <c r="WWV244" s="109"/>
      <c r="WWW244" s="109"/>
      <c r="WWX244" s="109"/>
      <c r="WWY244" s="109"/>
      <c r="WWZ244" s="109"/>
      <c r="WXA244" s="109"/>
      <c r="WXB244" s="109"/>
      <c r="WXC244" s="109"/>
      <c r="WXD244" s="109"/>
      <c r="WXE244" s="109"/>
      <c r="WXF244" s="109"/>
      <c r="WXG244" s="109"/>
      <c r="WXH244" s="109"/>
      <c r="WXI244" s="109"/>
      <c r="WXJ244" s="109"/>
      <c r="WXK244" s="109"/>
      <c r="WXL244" s="109"/>
      <c r="WXM244" s="109"/>
      <c r="WXN244" s="109"/>
      <c r="WXO244" s="109"/>
      <c r="WXP244" s="109"/>
      <c r="WXQ244" s="109"/>
      <c r="WXR244" s="109"/>
      <c r="WXS244" s="109"/>
      <c r="WXT244" s="109"/>
      <c r="WXU244" s="109"/>
      <c r="WXV244" s="109"/>
      <c r="WXW244" s="109"/>
      <c r="WXX244" s="109"/>
      <c r="WXY244" s="109"/>
      <c r="WXZ244" s="109"/>
      <c r="WYA244" s="109"/>
      <c r="WYB244" s="109"/>
      <c r="WYC244" s="109"/>
      <c r="WYD244" s="109"/>
      <c r="WYE244" s="109"/>
      <c r="WYF244" s="109"/>
      <c r="WYG244" s="109"/>
      <c r="WYH244" s="109"/>
      <c r="WYI244" s="109"/>
      <c r="WYJ244" s="109"/>
      <c r="WYK244" s="109"/>
      <c r="WYL244" s="109"/>
      <c r="WYM244" s="109"/>
      <c r="WYN244" s="109"/>
      <c r="WYO244" s="109"/>
      <c r="WYP244" s="109"/>
      <c r="WYQ244" s="109"/>
      <c r="WYR244" s="109"/>
      <c r="WYS244" s="109"/>
      <c r="WYT244" s="109"/>
      <c r="WYU244" s="109"/>
      <c r="WYV244" s="109"/>
      <c r="WYW244" s="109"/>
      <c r="WYX244" s="109"/>
      <c r="WYY244" s="109"/>
      <c r="WYZ244" s="109"/>
      <c r="WZA244" s="109"/>
      <c r="WZB244" s="109"/>
      <c r="WZC244" s="109"/>
      <c r="WZD244" s="109"/>
      <c r="WZE244" s="109"/>
      <c r="WZF244" s="109"/>
      <c r="WZG244" s="109"/>
      <c r="WZH244" s="109"/>
      <c r="WZI244" s="109"/>
      <c r="WZJ244" s="109"/>
      <c r="WZK244" s="109"/>
      <c r="WZL244" s="109"/>
      <c r="WZM244" s="109"/>
      <c r="WZN244" s="109"/>
      <c r="WZO244" s="109"/>
      <c r="WZP244" s="109"/>
      <c r="WZQ244" s="109"/>
      <c r="WZR244" s="109"/>
      <c r="WZS244" s="109"/>
      <c r="WZT244" s="109"/>
      <c r="WZU244" s="109"/>
      <c r="WZV244" s="109"/>
      <c r="WZW244" s="109"/>
      <c r="WZX244" s="109"/>
      <c r="WZY244" s="109"/>
      <c r="WZZ244" s="109"/>
      <c r="XAA244" s="109"/>
      <c r="XAB244" s="109"/>
      <c r="XAC244" s="109"/>
      <c r="XAD244" s="109"/>
      <c r="XAE244" s="109"/>
      <c r="XAF244" s="109"/>
      <c r="XAG244" s="109"/>
      <c r="XAH244" s="109"/>
      <c r="XAI244" s="109"/>
      <c r="XAJ244" s="109"/>
      <c r="XAK244" s="109"/>
      <c r="XAL244" s="109"/>
      <c r="XAM244" s="109"/>
      <c r="XAN244" s="109"/>
      <c r="XAO244" s="109"/>
      <c r="XAP244" s="109"/>
      <c r="XAQ244" s="109"/>
      <c r="XAR244" s="109"/>
      <c r="XAS244" s="109"/>
      <c r="XAT244" s="109"/>
      <c r="XAU244" s="109"/>
      <c r="XAV244" s="109"/>
      <c r="XAW244" s="109"/>
      <c r="XAX244" s="109"/>
      <c r="XAY244" s="109"/>
      <c r="XAZ244" s="109"/>
      <c r="XBA244" s="109"/>
      <c r="XBB244" s="109"/>
      <c r="XBC244" s="109"/>
      <c r="XBD244" s="109"/>
      <c r="XBE244" s="109"/>
      <c r="XBF244" s="109"/>
      <c r="XBG244" s="109"/>
      <c r="XBH244" s="109"/>
      <c r="XBI244" s="109"/>
      <c r="XBJ244" s="109"/>
      <c r="XBK244" s="109"/>
      <c r="XBL244" s="109"/>
      <c r="XBM244" s="109"/>
      <c r="XBN244" s="109"/>
      <c r="XBO244" s="109"/>
      <c r="XBP244" s="109"/>
      <c r="XBQ244" s="109"/>
      <c r="XBR244" s="109"/>
      <c r="XBS244" s="109"/>
      <c r="XBT244" s="109"/>
      <c r="XBU244" s="109"/>
      <c r="XBV244" s="109"/>
      <c r="XBW244" s="109"/>
      <c r="XBX244" s="109"/>
      <c r="XBY244" s="109"/>
      <c r="XBZ244" s="109"/>
      <c r="XCA244" s="109"/>
      <c r="XCB244" s="109"/>
      <c r="XCC244" s="109"/>
      <c r="XCD244" s="109"/>
      <c r="XCE244" s="109"/>
      <c r="XCF244" s="109"/>
      <c r="XCG244" s="109"/>
      <c r="XCH244" s="109"/>
      <c r="XCI244" s="109"/>
      <c r="XCJ244" s="109"/>
      <c r="XCK244" s="109"/>
      <c r="XCL244" s="109"/>
      <c r="XCM244" s="109"/>
      <c r="XCN244" s="109"/>
      <c r="XCO244" s="109"/>
      <c r="XCP244" s="109"/>
      <c r="XCQ244" s="109"/>
      <c r="XCR244" s="109"/>
      <c r="XCS244" s="109"/>
      <c r="XCT244" s="109"/>
      <c r="XCU244" s="109"/>
      <c r="XCV244" s="109"/>
      <c r="XCW244" s="109"/>
      <c r="XCX244" s="109"/>
      <c r="XCY244" s="109"/>
      <c r="XCZ244" s="109"/>
      <c r="XDA244" s="109"/>
      <c r="XDB244" s="109"/>
      <c r="XDC244" s="109"/>
      <c r="XDD244" s="109"/>
      <c r="XDE244" s="109"/>
      <c r="XDF244" s="109"/>
      <c r="XDG244" s="109"/>
      <c r="XDH244" s="109"/>
      <c r="XDI244" s="109"/>
      <c r="XDJ244" s="109"/>
      <c r="XDK244" s="109"/>
      <c r="XDL244" s="109"/>
      <c r="XDM244" s="109"/>
      <c r="XDN244" s="109"/>
      <c r="XDO244" s="109"/>
      <c r="XDP244" s="109"/>
      <c r="XDQ244" s="109"/>
      <c r="XDR244" s="109"/>
      <c r="XDS244" s="109"/>
      <c r="XDT244" s="109"/>
      <c r="XDU244" s="109"/>
      <c r="XDV244" s="109"/>
      <c r="XDW244" s="109"/>
      <c r="XDX244" s="109"/>
      <c r="XDY244" s="109"/>
      <c r="XDZ244" s="109"/>
      <c r="XEA244" s="109"/>
      <c r="XEB244" s="109"/>
      <c r="XEC244" s="109"/>
      <c r="XED244" s="109"/>
      <c r="XEE244" s="109"/>
      <c r="XEF244" s="109"/>
      <c r="XEG244" s="109"/>
      <c r="XEH244" s="109"/>
      <c r="XEI244" s="109"/>
      <c r="XEJ244" s="109"/>
      <c r="XEK244" s="109"/>
      <c r="XEL244" s="109"/>
      <c r="XEM244" s="109"/>
      <c r="XEN244" s="109"/>
      <c r="XEO244" s="109"/>
      <c r="XEP244" s="109"/>
      <c r="XEQ244" s="109"/>
      <c r="XER244" s="109"/>
      <c r="XES244" s="109"/>
      <c r="XET244" s="109"/>
      <c r="XEU244" s="109"/>
      <c r="XEV244" s="109"/>
      <c r="XEW244" s="109"/>
      <c r="XEX244" s="109"/>
      <c r="XEY244" s="109"/>
      <c r="XEZ244" s="109"/>
      <c r="XFA244" s="109"/>
      <c r="XFB244" s="109"/>
    </row>
    <row r="245" spans="1:16382" ht="15" outlineLevel="1" x14ac:dyDescent="0.25">
      <c r="B245" s="334"/>
      <c r="C245" s="87"/>
      <c r="D245" s="121" t="str">
        <f t="shared" si="16"/>
        <v>EAP_s</v>
      </c>
      <c r="E245" s="338">
        <v>232</v>
      </c>
      <c r="F245" s="275">
        <f t="shared" si="12"/>
        <v>1128</v>
      </c>
      <c r="G245" s="131"/>
      <c r="H245" s="274"/>
      <c r="I245" s="116" t="s">
        <v>158</v>
      </c>
      <c r="J245" s="327">
        <f t="shared" si="11"/>
        <v>764</v>
      </c>
      <c r="K245" s="292" t="str">
        <f t="shared" si="15"/>
        <v>Energie Active soutirée de la période P pour la période tarifaire →</v>
      </c>
      <c r="L245" s="322" t="str">
        <f t="shared" si="15"/>
        <v>Soutirage</v>
      </c>
      <c r="M245" s="163" t="s">
        <v>225</v>
      </c>
      <c r="N245" s="349" t="str">
        <f t="shared" si="17"/>
        <v>kWh</v>
      </c>
      <c r="O245" s="47"/>
      <c r="P245" s="39"/>
      <c r="Q245" s="254"/>
      <c r="R245" s="39"/>
      <c r="S245" s="31"/>
      <c r="T245" s="24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  <c r="HT245" s="39"/>
      <c r="HU245" s="39"/>
      <c r="HV245" s="39"/>
      <c r="HW245" s="39"/>
      <c r="HX245" s="39"/>
      <c r="HY245" s="39"/>
      <c r="HZ245" s="39"/>
      <c r="IA245" s="39"/>
      <c r="IB245" s="39"/>
      <c r="IC245" s="39"/>
      <c r="ID245" s="39"/>
      <c r="IE245" s="39"/>
      <c r="IF245" s="39"/>
      <c r="IG245" s="39"/>
      <c r="IH245" s="39"/>
      <c r="II245" s="39"/>
      <c r="IJ245" s="39"/>
      <c r="IK245" s="39"/>
      <c r="IL245" s="39"/>
      <c r="IM245" s="39"/>
      <c r="IN245" s="39"/>
      <c r="IO245" s="39"/>
      <c r="IP245" s="39"/>
      <c r="IQ245" s="39"/>
      <c r="IR245" s="39"/>
      <c r="IS245" s="39"/>
      <c r="IT245" s="39"/>
      <c r="IU245" s="39"/>
      <c r="IV245" s="39"/>
      <c r="IW245" s="39"/>
      <c r="IX245" s="39"/>
      <c r="IY245" s="39"/>
      <c r="IZ245" s="39"/>
      <c r="JA245" s="39"/>
      <c r="JB245" s="39"/>
      <c r="JC245" s="39"/>
      <c r="JD245" s="39"/>
      <c r="JE245" s="39"/>
      <c r="JF245" s="39"/>
      <c r="JG245" s="39"/>
      <c r="JH245" s="39"/>
      <c r="JI245" s="39"/>
      <c r="JJ245" s="39"/>
      <c r="JK245" s="39"/>
      <c r="JL245" s="39"/>
      <c r="JM245" s="39"/>
      <c r="JN245" s="39"/>
      <c r="JO245" s="39"/>
      <c r="JP245" s="39"/>
      <c r="JQ245" s="39"/>
      <c r="JR245" s="39"/>
      <c r="JS245" s="39"/>
      <c r="JT245" s="39"/>
      <c r="JU245" s="39"/>
      <c r="JV245" s="39"/>
      <c r="JW245" s="39"/>
      <c r="JX245" s="39"/>
      <c r="JY245" s="39"/>
      <c r="JZ245" s="39"/>
      <c r="KA245" s="39"/>
      <c r="KB245" s="39"/>
      <c r="KC245" s="39"/>
      <c r="KD245" s="39"/>
      <c r="KE245" s="39"/>
      <c r="KF245" s="39"/>
      <c r="KG245" s="39"/>
      <c r="KH245" s="39"/>
      <c r="KI245" s="39"/>
      <c r="KJ245" s="39"/>
      <c r="KK245" s="39"/>
      <c r="KL245" s="39"/>
      <c r="KM245" s="39"/>
      <c r="KN245" s="39"/>
      <c r="KO245" s="39"/>
      <c r="KP245" s="39"/>
      <c r="KQ245" s="39"/>
      <c r="KR245" s="39"/>
      <c r="KS245" s="39"/>
      <c r="KT245" s="39"/>
      <c r="KU245" s="39"/>
      <c r="KV245" s="39"/>
      <c r="KW245" s="39"/>
      <c r="KX245" s="39"/>
      <c r="KY245" s="39"/>
      <c r="KZ245" s="39"/>
      <c r="LA245" s="39"/>
      <c r="LB245" s="39"/>
      <c r="LC245" s="39"/>
      <c r="LD245" s="39"/>
      <c r="LE245" s="39"/>
      <c r="LF245" s="39"/>
      <c r="LG245" s="39"/>
      <c r="LH245" s="39"/>
      <c r="LI245" s="39"/>
      <c r="LJ245" s="39"/>
      <c r="LK245" s="39"/>
      <c r="LL245" s="39"/>
      <c r="LM245" s="39"/>
      <c r="LN245" s="39"/>
      <c r="LO245" s="39"/>
      <c r="LP245" s="39"/>
      <c r="LQ245" s="39"/>
      <c r="LR245" s="39"/>
      <c r="LS245" s="39"/>
      <c r="LT245" s="39"/>
      <c r="LU245" s="39"/>
      <c r="LV245" s="39"/>
      <c r="LW245" s="39"/>
      <c r="LX245" s="39"/>
      <c r="LY245" s="39"/>
      <c r="LZ245" s="39"/>
      <c r="MA245" s="39"/>
      <c r="MB245" s="39"/>
      <c r="MC245" s="39"/>
      <c r="MD245" s="39"/>
      <c r="ME245" s="39"/>
      <c r="MF245" s="39"/>
      <c r="MG245" s="39"/>
      <c r="MH245" s="39"/>
      <c r="MI245" s="39"/>
      <c r="MJ245" s="39"/>
      <c r="MK245" s="39"/>
      <c r="ML245" s="39"/>
      <c r="MM245" s="39"/>
      <c r="MN245" s="39"/>
      <c r="MO245" s="39"/>
      <c r="MP245" s="39"/>
      <c r="MQ245" s="39"/>
      <c r="MR245" s="39"/>
      <c r="MS245" s="39"/>
      <c r="MT245" s="39"/>
      <c r="MU245" s="39"/>
      <c r="MV245" s="39"/>
      <c r="MW245" s="39"/>
      <c r="MX245" s="39"/>
      <c r="MY245" s="39"/>
      <c r="MZ245" s="39"/>
      <c r="NA245" s="39"/>
      <c r="NB245" s="39"/>
      <c r="NC245" s="39"/>
      <c r="ND245" s="39"/>
      <c r="NE245" s="39"/>
      <c r="NF245" s="39"/>
      <c r="NG245" s="39"/>
      <c r="NH245" s="39"/>
      <c r="NI245" s="39"/>
      <c r="NJ245" s="39"/>
      <c r="NK245" s="39"/>
      <c r="NL245" s="39"/>
      <c r="NM245" s="39"/>
      <c r="NN245" s="39"/>
      <c r="NO245" s="39"/>
      <c r="NP245" s="39"/>
      <c r="NQ245" s="39"/>
      <c r="NR245" s="39"/>
      <c r="NS245" s="39"/>
      <c r="NT245" s="39"/>
      <c r="NU245" s="39"/>
      <c r="NV245" s="39"/>
      <c r="NW245" s="39"/>
      <c r="NX245" s="39"/>
      <c r="NY245" s="39"/>
      <c r="NZ245" s="39"/>
      <c r="OA245" s="39"/>
      <c r="OB245" s="39"/>
      <c r="OC245" s="39"/>
      <c r="OD245" s="39"/>
      <c r="OE245" s="39"/>
      <c r="OF245" s="39"/>
      <c r="OG245" s="39"/>
      <c r="OH245" s="39"/>
      <c r="OI245" s="39"/>
      <c r="OJ245" s="39"/>
      <c r="OK245" s="39"/>
      <c r="OL245" s="39"/>
      <c r="OM245" s="39"/>
      <c r="ON245" s="39"/>
      <c r="OO245" s="39"/>
      <c r="OP245" s="39"/>
      <c r="OQ245" s="39"/>
      <c r="OR245" s="39"/>
      <c r="OS245" s="39"/>
      <c r="OT245" s="39"/>
      <c r="OU245" s="39"/>
      <c r="OV245" s="39"/>
      <c r="OW245" s="39"/>
      <c r="OX245" s="39"/>
      <c r="OY245" s="39"/>
      <c r="OZ245" s="39"/>
      <c r="PA245" s="39"/>
      <c r="PB245" s="39"/>
      <c r="PC245" s="39"/>
      <c r="PD245" s="39"/>
      <c r="PE245" s="39"/>
      <c r="PF245" s="39"/>
      <c r="PG245" s="39"/>
      <c r="PH245" s="39"/>
      <c r="PI245" s="39"/>
      <c r="PJ245" s="39"/>
      <c r="PK245" s="39"/>
      <c r="PL245" s="39"/>
      <c r="PM245" s="39"/>
      <c r="PN245" s="39"/>
      <c r="PO245" s="39"/>
      <c r="PP245" s="39"/>
      <c r="PQ245" s="39"/>
      <c r="PR245" s="39"/>
      <c r="PS245" s="39"/>
      <c r="PT245" s="39"/>
      <c r="PU245" s="39"/>
      <c r="PV245" s="39"/>
      <c r="PW245" s="39"/>
      <c r="PX245" s="39"/>
      <c r="PY245" s="39"/>
      <c r="PZ245" s="39"/>
      <c r="QA245" s="39"/>
      <c r="QB245" s="39"/>
      <c r="QC245" s="39"/>
      <c r="QD245" s="39"/>
      <c r="QE245" s="39"/>
      <c r="QF245" s="39"/>
      <c r="QG245" s="39"/>
      <c r="QH245" s="39"/>
      <c r="QI245" s="39"/>
      <c r="QJ245" s="39"/>
      <c r="QK245" s="39"/>
      <c r="QL245" s="39"/>
      <c r="QM245" s="39"/>
      <c r="QN245" s="39"/>
      <c r="QO245" s="39"/>
      <c r="QP245" s="39"/>
      <c r="QQ245" s="39"/>
      <c r="QR245" s="39"/>
      <c r="QS245" s="39"/>
      <c r="QT245" s="39"/>
      <c r="QU245" s="39"/>
      <c r="QV245" s="39"/>
      <c r="QW245" s="39"/>
      <c r="QX245" s="39"/>
      <c r="QY245" s="39"/>
      <c r="QZ245" s="39"/>
      <c r="RA245" s="39"/>
      <c r="RB245" s="39"/>
      <c r="RC245" s="39"/>
      <c r="RD245" s="39"/>
      <c r="RE245" s="39"/>
      <c r="RF245" s="39"/>
      <c r="RG245" s="39"/>
      <c r="RH245" s="39"/>
      <c r="RI245" s="39"/>
      <c r="RJ245" s="39"/>
      <c r="RK245" s="39"/>
      <c r="RL245" s="39"/>
      <c r="RM245" s="39"/>
      <c r="RN245" s="39"/>
      <c r="RO245" s="39"/>
      <c r="RP245" s="39"/>
      <c r="RQ245" s="39"/>
      <c r="RR245" s="39"/>
      <c r="RS245" s="39"/>
      <c r="RT245" s="39"/>
      <c r="RU245" s="39"/>
      <c r="RV245" s="39"/>
      <c r="RW245" s="39"/>
      <c r="RX245" s="39"/>
      <c r="RY245" s="39"/>
      <c r="RZ245" s="39"/>
      <c r="SA245" s="39"/>
      <c r="SB245" s="39"/>
      <c r="SC245" s="39"/>
      <c r="SD245" s="39"/>
      <c r="SE245" s="39"/>
      <c r="SF245" s="39"/>
      <c r="SG245" s="39"/>
      <c r="SH245" s="39"/>
      <c r="SI245" s="39"/>
      <c r="SJ245" s="39"/>
      <c r="SK245" s="39"/>
      <c r="SL245" s="39"/>
      <c r="SM245" s="39"/>
      <c r="SN245" s="39"/>
      <c r="SO245" s="39"/>
      <c r="SP245" s="39"/>
      <c r="SQ245" s="39"/>
      <c r="SR245" s="39"/>
      <c r="SS245" s="39"/>
      <c r="ST245" s="39"/>
      <c r="SU245" s="39"/>
      <c r="SV245" s="39"/>
      <c r="SW245" s="39"/>
      <c r="SX245" s="39"/>
      <c r="SY245" s="39"/>
      <c r="SZ245" s="39"/>
      <c r="TA245" s="39"/>
      <c r="TB245" s="39"/>
      <c r="TC245" s="39"/>
      <c r="TD245" s="39"/>
      <c r="TE245" s="39"/>
      <c r="TF245" s="39"/>
      <c r="TG245" s="39"/>
      <c r="TH245" s="39"/>
      <c r="TI245" s="39"/>
      <c r="TJ245" s="39"/>
      <c r="TK245" s="39"/>
      <c r="TL245" s="39"/>
      <c r="TM245" s="39"/>
      <c r="TN245" s="39"/>
      <c r="TO245" s="39"/>
      <c r="TP245" s="39"/>
      <c r="TQ245" s="39"/>
      <c r="TR245" s="39"/>
      <c r="TS245" s="39"/>
      <c r="TT245" s="39"/>
      <c r="TU245" s="39"/>
      <c r="TV245" s="39"/>
      <c r="TW245" s="39"/>
      <c r="TX245" s="39"/>
      <c r="TY245" s="39"/>
      <c r="TZ245" s="39"/>
      <c r="UA245" s="39"/>
      <c r="UB245" s="39"/>
      <c r="UC245" s="39"/>
      <c r="UD245" s="39"/>
      <c r="UE245" s="39"/>
      <c r="UF245" s="39"/>
      <c r="UG245" s="39"/>
      <c r="UH245" s="39"/>
      <c r="UI245" s="39"/>
      <c r="UJ245" s="39"/>
      <c r="UK245" s="39"/>
      <c r="UL245" s="39"/>
      <c r="UM245" s="39"/>
      <c r="UN245" s="39"/>
      <c r="UO245" s="39"/>
      <c r="UP245" s="39"/>
      <c r="UQ245" s="39"/>
      <c r="UR245" s="39"/>
      <c r="US245" s="39"/>
      <c r="UT245" s="39"/>
      <c r="UU245" s="39"/>
      <c r="UV245" s="39"/>
      <c r="UW245" s="39"/>
      <c r="UX245" s="39"/>
      <c r="UY245" s="39"/>
      <c r="UZ245" s="39"/>
      <c r="VA245" s="39"/>
      <c r="VB245" s="39"/>
      <c r="VC245" s="39"/>
      <c r="VD245" s="39"/>
      <c r="VE245" s="39"/>
      <c r="VF245" s="39"/>
      <c r="VG245" s="39"/>
      <c r="VH245" s="39"/>
      <c r="VI245" s="39"/>
      <c r="VJ245" s="39"/>
      <c r="VK245" s="39"/>
      <c r="VL245" s="39"/>
      <c r="VM245" s="39"/>
      <c r="VN245" s="39"/>
      <c r="VO245" s="39"/>
      <c r="VP245" s="39"/>
      <c r="VQ245" s="39"/>
      <c r="VR245" s="39"/>
      <c r="VS245" s="39"/>
      <c r="VT245" s="39"/>
      <c r="VU245" s="39"/>
      <c r="VV245" s="39"/>
      <c r="VW245" s="39"/>
      <c r="VX245" s="39"/>
      <c r="VY245" s="39"/>
      <c r="VZ245" s="39"/>
      <c r="WA245" s="39"/>
      <c r="WB245" s="39"/>
      <c r="WC245" s="39"/>
      <c r="WD245" s="39"/>
      <c r="WE245" s="39"/>
      <c r="WF245" s="39"/>
      <c r="WG245" s="39"/>
      <c r="WH245" s="39"/>
      <c r="WI245" s="39"/>
      <c r="WJ245" s="39"/>
      <c r="WK245" s="39"/>
      <c r="WL245" s="39"/>
      <c r="WM245" s="39"/>
      <c r="WN245" s="39"/>
      <c r="WO245" s="39"/>
      <c r="WP245" s="39"/>
      <c r="WQ245" s="39"/>
      <c r="WR245" s="39"/>
      <c r="WS245" s="39"/>
      <c r="WT245" s="39"/>
      <c r="WU245" s="39"/>
      <c r="WV245" s="39"/>
      <c r="WW245" s="39"/>
      <c r="WX245" s="39"/>
      <c r="WY245" s="39"/>
      <c r="WZ245" s="39"/>
      <c r="XA245" s="39"/>
      <c r="XB245" s="39"/>
      <c r="XC245" s="39"/>
      <c r="XD245" s="39"/>
      <c r="XE245" s="39"/>
      <c r="XF245" s="39"/>
      <c r="XG245" s="39"/>
      <c r="XH245" s="39"/>
      <c r="XI245" s="39"/>
      <c r="XJ245" s="39"/>
      <c r="XK245" s="39"/>
      <c r="XL245" s="39"/>
      <c r="XM245" s="39"/>
      <c r="XN245" s="39"/>
      <c r="XO245" s="39"/>
      <c r="XP245" s="39"/>
      <c r="XQ245" s="39"/>
      <c r="XR245" s="39"/>
      <c r="XS245" s="39"/>
      <c r="XT245" s="39"/>
      <c r="XU245" s="39"/>
      <c r="XV245" s="39"/>
      <c r="XW245" s="39"/>
      <c r="XX245" s="39"/>
      <c r="XY245" s="39"/>
      <c r="XZ245" s="39"/>
      <c r="YA245" s="39"/>
      <c r="YB245" s="39"/>
      <c r="YC245" s="39"/>
      <c r="YD245" s="39"/>
      <c r="YE245" s="39"/>
      <c r="YF245" s="39"/>
      <c r="YG245" s="39"/>
      <c r="YH245" s="39"/>
      <c r="YI245" s="39"/>
      <c r="YJ245" s="39"/>
      <c r="YK245" s="39"/>
      <c r="YL245" s="39"/>
      <c r="YM245" s="39"/>
      <c r="YN245" s="39"/>
      <c r="YO245" s="39"/>
      <c r="YP245" s="39"/>
      <c r="YQ245" s="39"/>
      <c r="YR245" s="39"/>
      <c r="YS245" s="39"/>
      <c r="YT245" s="39"/>
      <c r="YU245" s="39"/>
      <c r="YV245" s="39"/>
      <c r="YW245" s="39"/>
      <c r="YX245" s="39"/>
      <c r="YY245" s="39"/>
      <c r="YZ245" s="39"/>
      <c r="ZA245" s="39"/>
      <c r="ZB245" s="39"/>
      <c r="ZC245" s="39"/>
      <c r="ZD245" s="39"/>
      <c r="ZE245" s="39"/>
      <c r="ZF245" s="39"/>
      <c r="ZG245" s="39"/>
      <c r="ZH245" s="39"/>
      <c r="ZI245" s="39"/>
      <c r="ZJ245" s="39"/>
      <c r="ZK245" s="39"/>
      <c r="ZL245" s="39"/>
      <c r="ZM245" s="39"/>
      <c r="ZN245" s="39"/>
      <c r="ZO245" s="39"/>
      <c r="ZP245" s="39"/>
      <c r="ZQ245" s="39"/>
      <c r="ZR245" s="39"/>
      <c r="ZS245" s="39"/>
      <c r="ZT245" s="39"/>
      <c r="ZU245" s="39"/>
      <c r="ZV245" s="39"/>
      <c r="ZW245" s="39"/>
      <c r="ZX245" s="39"/>
      <c r="ZY245" s="39"/>
      <c r="ZZ245" s="39"/>
      <c r="AAA245" s="39"/>
      <c r="AAB245" s="39"/>
      <c r="AAC245" s="39"/>
      <c r="AAD245" s="39"/>
      <c r="AAE245" s="39"/>
      <c r="AAF245" s="39"/>
      <c r="AAG245" s="39"/>
      <c r="AAH245" s="39"/>
      <c r="AAI245" s="39"/>
      <c r="AAJ245" s="39"/>
      <c r="AAK245" s="39"/>
      <c r="AAL245" s="39"/>
      <c r="AAM245" s="39"/>
      <c r="AAN245" s="39"/>
      <c r="AAO245" s="39"/>
      <c r="AAP245" s="39"/>
      <c r="AAQ245" s="39"/>
      <c r="AAR245" s="39"/>
      <c r="AAS245" s="39"/>
      <c r="AAT245" s="39"/>
      <c r="AAU245" s="39"/>
      <c r="AAV245" s="39"/>
      <c r="AAW245" s="39"/>
      <c r="AAX245" s="39"/>
      <c r="AAY245" s="39"/>
      <c r="AAZ245" s="39"/>
      <c r="ABA245" s="39"/>
      <c r="ABB245" s="39"/>
      <c r="ABC245" s="39"/>
      <c r="ABD245" s="39"/>
      <c r="ABE245" s="39"/>
      <c r="ABF245" s="39"/>
      <c r="ABG245" s="39"/>
      <c r="ABH245" s="39"/>
      <c r="ABI245" s="39"/>
      <c r="ABJ245" s="39"/>
      <c r="ABK245" s="39"/>
      <c r="ABL245" s="39"/>
      <c r="ABM245" s="39"/>
      <c r="ABN245" s="39"/>
      <c r="ABO245" s="39"/>
      <c r="ABP245" s="39"/>
      <c r="ABQ245" s="39"/>
      <c r="ABR245" s="39"/>
      <c r="ABS245" s="39"/>
      <c r="ABT245" s="39"/>
      <c r="ABU245" s="39"/>
      <c r="ABV245" s="39"/>
      <c r="ABW245" s="39"/>
      <c r="ABX245" s="39"/>
      <c r="ABY245" s="39"/>
      <c r="ABZ245" s="39"/>
      <c r="ACA245" s="39"/>
      <c r="ACB245" s="39"/>
      <c r="ACC245" s="39"/>
      <c r="ACD245" s="39"/>
      <c r="ACE245" s="39"/>
      <c r="ACF245" s="39"/>
      <c r="ACG245" s="39"/>
      <c r="ACH245" s="39"/>
      <c r="ACI245" s="39"/>
      <c r="ACJ245" s="39"/>
      <c r="ACK245" s="39"/>
      <c r="ACL245" s="39"/>
      <c r="ACM245" s="39"/>
      <c r="ACN245" s="39"/>
      <c r="ACO245" s="39"/>
      <c r="ACP245" s="39"/>
      <c r="ACQ245" s="39"/>
      <c r="ACR245" s="39"/>
      <c r="ACS245" s="39"/>
      <c r="ACT245" s="39"/>
      <c r="ACU245" s="39"/>
      <c r="ACV245" s="39"/>
      <c r="ACW245" s="39"/>
      <c r="ACX245" s="39"/>
      <c r="ACY245" s="39"/>
      <c r="ACZ245" s="39"/>
      <c r="ADA245" s="39"/>
      <c r="ADB245" s="39"/>
      <c r="ADC245" s="39"/>
      <c r="ADD245" s="39"/>
      <c r="ADE245" s="39"/>
      <c r="ADF245" s="39"/>
      <c r="ADG245" s="39"/>
      <c r="ADH245" s="39"/>
      <c r="ADI245" s="39"/>
      <c r="ADJ245" s="39"/>
      <c r="ADK245" s="39"/>
      <c r="ADL245" s="39"/>
      <c r="ADM245" s="39"/>
      <c r="ADN245" s="39"/>
      <c r="ADO245" s="39"/>
      <c r="ADP245" s="39"/>
      <c r="ADQ245" s="39"/>
      <c r="ADR245" s="39"/>
      <c r="ADS245" s="39"/>
      <c r="ADT245" s="39"/>
      <c r="ADU245" s="39"/>
      <c r="ADV245" s="39"/>
      <c r="ADW245" s="39"/>
      <c r="ADX245" s="39"/>
      <c r="ADY245" s="39"/>
      <c r="ADZ245" s="39"/>
      <c r="AEA245" s="39"/>
      <c r="AEB245" s="39"/>
      <c r="AEC245" s="39"/>
      <c r="AED245" s="39"/>
      <c r="AEE245" s="39"/>
      <c r="AEF245" s="39"/>
      <c r="AEG245" s="39"/>
      <c r="AEH245" s="39"/>
      <c r="AEI245" s="39"/>
      <c r="AEJ245" s="39"/>
      <c r="AEK245" s="39"/>
      <c r="AEL245" s="39"/>
      <c r="AEM245" s="39"/>
      <c r="AEN245" s="39"/>
      <c r="AEO245" s="39"/>
      <c r="AEP245" s="39"/>
      <c r="AEQ245" s="39"/>
      <c r="AER245" s="39"/>
      <c r="AES245" s="39"/>
      <c r="AET245" s="39"/>
      <c r="AEU245" s="39"/>
      <c r="AEV245" s="39"/>
      <c r="AEW245" s="39"/>
      <c r="AEX245" s="39"/>
      <c r="AEY245" s="39"/>
      <c r="AEZ245" s="39"/>
      <c r="AFA245" s="39"/>
      <c r="AFB245" s="39"/>
      <c r="AFC245" s="39"/>
      <c r="AFD245" s="39"/>
      <c r="AFE245" s="39"/>
      <c r="AFF245" s="39"/>
      <c r="AFG245" s="39"/>
      <c r="AFH245" s="39"/>
      <c r="AFI245" s="39"/>
      <c r="AFJ245" s="39"/>
      <c r="AFK245" s="39"/>
      <c r="AFL245" s="39"/>
      <c r="AFM245" s="39"/>
      <c r="AFN245" s="39"/>
      <c r="AFO245" s="39"/>
      <c r="AFP245" s="39"/>
      <c r="AFQ245" s="39"/>
      <c r="AFR245" s="39"/>
      <c r="AFS245" s="39"/>
      <c r="AFT245" s="39"/>
      <c r="AFU245" s="39"/>
      <c r="AFV245" s="39"/>
      <c r="AFW245" s="39"/>
      <c r="AFX245" s="39"/>
      <c r="AFY245" s="39"/>
      <c r="AFZ245" s="39"/>
      <c r="AGA245" s="39"/>
      <c r="AGB245" s="39"/>
      <c r="AGC245" s="39"/>
      <c r="AGD245" s="39"/>
      <c r="AGE245" s="39"/>
      <c r="AGF245" s="39"/>
      <c r="AGG245" s="39"/>
      <c r="AGH245" s="39"/>
      <c r="AGI245" s="39"/>
      <c r="AGJ245" s="39"/>
      <c r="AGK245" s="39"/>
      <c r="AGL245" s="39"/>
      <c r="AGM245" s="39"/>
      <c r="AGN245" s="39"/>
      <c r="AGO245" s="39"/>
      <c r="AGP245" s="39"/>
      <c r="AGQ245" s="39"/>
      <c r="AGR245" s="39"/>
      <c r="AGS245" s="39"/>
      <c r="AGT245" s="39"/>
      <c r="AGU245" s="39"/>
      <c r="AGV245" s="39"/>
      <c r="AGW245" s="39"/>
      <c r="AGX245" s="39"/>
      <c r="AGY245" s="39"/>
      <c r="AGZ245" s="39"/>
      <c r="AHA245" s="39"/>
      <c r="AHB245" s="39"/>
      <c r="AHC245" s="39"/>
      <c r="AHD245" s="39"/>
      <c r="AHE245" s="39"/>
      <c r="AHF245" s="39"/>
      <c r="AHG245" s="39"/>
      <c r="AHH245" s="39"/>
      <c r="AHI245" s="39"/>
      <c r="AHJ245" s="39"/>
      <c r="AHK245" s="39"/>
      <c r="AHL245" s="39"/>
      <c r="AHM245" s="39"/>
      <c r="AHN245" s="39"/>
      <c r="AHO245" s="39"/>
      <c r="AHP245" s="39"/>
      <c r="AHQ245" s="39"/>
      <c r="AHR245" s="39"/>
      <c r="AHS245" s="39"/>
      <c r="AHT245" s="39"/>
      <c r="AHU245" s="39"/>
      <c r="AHV245" s="39"/>
      <c r="AHW245" s="39"/>
      <c r="AHX245" s="39"/>
      <c r="AHY245" s="39"/>
      <c r="AHZ245" s="39"/>
      <c r="AIA245" s="39"/>
      <c r="AIB245" s="39"/>
      <c r="AIC245" s="39"/>
      <c r="AID245" s="39"/>
      <c r="AIE245" s="39"/>
      <c r="AIF245" s="39"/>
      <c r="AIG245" s="39"/>
      <c r="AIH245" s="39"/>
      <c r="AII245" s="39"/>
      <c r="AIJ245" s="39"/>
      <c r="AIK245" s="39"/>
      <c r="AIL245" s="39"/>
      <c r="AIM245" s="39"/>
      <c r="AIN245" s="39"/>
      <c r="AIO245" s="39"/>
      <c r="AIP245" s="39"/>
      <c r="AIQ245" s="39"/>
      <c r="AIR245" s="39"/>
      <c r="AIS245" s="39"/>
      <c r="AIT245" s="39"/>
      <c r="AIU245" s="39"/>
      <c r="AIV245" s="39"/>
      <c r="AIW245" s="39"/>
      <c r="AIX245" s="39"/>
      <c r="AIY245" s="39"/>
      <c r="AIZ245" s="39"/>
      <c r="AJA245" s="39"/>
      <c r="AJB245" s="39"/>
      <c r="AJC245" s="39"/>
      <c r="AJD245" s="39"/>
      <c r="AJE245" s="39"/>
      <c r="AJF245" s="39"/>
      <c r="AJG245" s="39"/>
      <c r="AJH245" s="39"/>
      <c r="AJI245" s="39"/>
      <c r="AJJ245" s="39"/>
      <c r="AJK245" s="39"/>
      <c r="AJL245" s="39"/>
      <c r="AJM245" s="39"/>
      <c r="AJN245" s="39"/>
      <c r="AJO245" s="39"/>
      <c r="AJP245" s="39"/>
      <c r="AJQ245" s="39"/>
      <c r="AJR245" s="39"/>
      <c r="AJS245" s="39"/>
      <c r="AJT245" s="39"/>
      <c r="AJU245" s="39"/>
      <c r="AJV245" s="39"/>
      <c r="AJW245" s="39"/>
      <c r="AJX245" s="39"/>
      <c r="AJY245" s="39"/>
      <c r="AJZ245" s="39"/>
      <c r="AKA245" s="39"/>
      <c r="AKB245" s="39"/>
      <c r="AKC245" s="39"/>
      <c r="AKD245" s="39"/>
      <c r="AKE245" s="39"/>
      <c r="AKF245" s="39"/>
      <c r="AKG245" s="39"/>
      <c r="AKH245" s="39"/>
      <c r="AKI245" s="39"/>
      <c r="AKJ245" s="39"/>
      <c r="AKK245" s="39"/>
      <c r="AKL245" s="39"/>
      <c r="AKM245" s="39"/>
      <c r="AKN245" s="39"/>
      <c r="AKO245" s="39"/>
      <c r="AKP245" s="39"/>
      <c r="AKQ245" s="39"/>
      <c r="AKR245" s="39"/>
      <c r="AKS245" s="39"/>
      <c r="AKT245" s="39"/>
      <c r="AKU245" s="39"/>
      <c r="AKV245" s="39"/>
      <c r="AKW245" s="39"/>
      <c r="AKX245" s="39"/>
      <c r="AKY245" s="39"/>
      <c r="AKZ245" s="39"/>
      <c r="ALA245" s="39"/>
      <c r="ALB245" s="39"/>
      <c r="ALC245" s="39"/>
      <c r="ALD245" s="39"/>
      <c r="ALE245" s="39"/>
      <c r="ALF245" s="39"/>
      <c r="ALG245" s="39"/>
      <c r="ALH245" s="39"/>
      <c r="ALI245" s="39"/>
      <c r="ALJ245" s="39"/>
      <c r="ALK245" s="39"/>
      <c r="ALL245" s="39"/>
      <c r="ALM245" s="39"/>
      <c r="ALN245" s="39"/>
      <c r="ALO245" s="39"/>
      <c r="ALP245" s="39"/>
      <c r="ALQ245" s="39"/>
      <c r="ALR245" s="39"/>
      <c r="ALS245" s="39"/>
      <c r="ALT245" s="39"/>
      <c r="ALU245" s="39"/>
      <c r="ALV245" s="39"/>
      <c r="ALW245" s="39"/>
      <c r="ALX245" s="39"/>
      <c r="ALY245" s="39"/>
      <c r="ALZ245" s="39"/>
      <c r="AMA245" s="39"/>
      <c r="AMB245" s="39"/>
      <c r="AMC245" s="39"/>
      <c r="AMD245" s="39"/>
      <c r="AME245" s="39"/>
      <c r="AMF245" s="39"/>
      <c r="AMG245" s="39"/>
      <c r="AMH245" s="39"/>
      <c r="AMI245" s="39"/>
      <c r="AMJ245" s="39"/>
      <c r="AMK245" s="39"/>
      <c r="AML245" s="39"/>
      <c r="AMM245" s="39"/>
      <c r="AMN245" s="39"/>
      <c r="AMO245" s="39"/>
      <c r="AMP245" s="39"/>
      <c r="AMQ245" s="39"/>
      <c r="AMR245" s="39"/>
      <c r="AMS245" s="39"/>
      <c r="AMT245" s="39"/>
      <c r="AMU245" s="39"/>
      <c r="AMV245" s="39"/>
      <c r="AMW245" s="39"/>
      <c r="AMX245" s="39"/>
      <c r="AMY245" s="39"/>
      <c r="AMZ245" s="39"/>
      <c r="ANA245" s="39"/>
      <c r="ANB245" s="39"/>
      <c r="ANC245" s="39"/>
      <c r="AND245" s="39"/>
      <c r="ANE245" s="39"/>
      <c r="ANF245" s="39"/>
      <c r="ANG245" s="39"/>
      <c r="ANH245" s="39"/>
      <c r="ANI245" s="39"/>
      <c r="ANJ245" s="39"/>
      <c r="ANK245" s="39"/>
      <c r="ANL245" s="39"/>
      <c r="ANM245" s="39"/>
      <c r="ANN245" s="39"/>
      <c r="ANO245" s="39"/>
      <c r="ANP245" s="39"/>
      <c r="ANQ245" s="39"/>
      <c r="ANR245" s="39"/>
      <c r="ANS245" s="39"/>
      <c r="ANT245" s="39"/>
      <c r="ANU245" s="39"/>
      <c r="ANV245" s="39"/>
      <c r="ANW245" s="39"/>
      <c r="ANX245" s="39"/>
      <c r="ANY245" s="39"/>
      <c r="ANZ245" s="39"/>
      <c r="AOA245" s="39"/>
      <c r="AOB245" s="39"/>
      <c r="AOC245" s="39"/>
      <c r="AOD245" s="39"/>
      <c r="AOE245" s="39"/>
      <c r="AOF245" s="39"/>
      <c r="AOG245" s="39"/>
      <c r="AOH245" s="39"/>
      <c r="AOI245" s="39"/>
      <c r="AOJ245" s="39"/>
      <c r="AOK245" s="39"/>
      <c r="AOL245" s="39"/>
      <c r="AOM245" s="39"/>
      <c r="AON245" s="39"/>
      <c r="AOO245" s="39"/>
      <c r="AOP245" s="39"/>
      <c r="AOQ245" s="39"/>
      <c r="AOR245" s="39"/>
      <c r="AOS245" s="39"/>
      <c r="AOT245" s="39"/>
      <c r="AOU245" s="39"/>
      <c r="AOV245" s="39"/>
      <c r="AOW245" s="39"/>
      <c r="AOX245" s="39"/>
      <c r="AOY245" s="39"/>
      <c r="AOZ245" s="39"/>
      <c r="APA245" s="39"/>
      <c r="APB245" s="39"/>
      <c r="APC245" s="39"/>
      <c r="APD245" s="39"/>
      <c r="APE245" s="39"/>
      <c r="APF245" s="39"/>
      <c r="APG245" s="39"/>
      <c r="APH245" s="39"/>
      <c r="API245" s="39"/>
      <c r="APJ245" s="39"/>
      <c r="APK245" s="39"/>
      <c r="APL245" s="39"/>
      <c r="APM245" s="39"/>
      <c r="APN245" s="39"/>
      <c r="APO245" s="39"/>
      <c r="APP245" s="39"/>
      <c r="APQ245" s="39"/>
      <c r="APR245" s="39"/>
      <c r="APS245" s="39"/>
      <c r="APT245" s="39"/>
      <c r="APU245" s="39"/>
      <c r="APV245" s="39"/>
      <c r="APW245" s="39"/>
      <c r="APX245" s="39"/>
      <c r="APY245" s="39"/>
      <c r="APZ245" s="39"/>
      <c r="AQA245" s="39"/>
      <c r="AQB245" s="39"/>
      <c r="AQC245" s="39"/>
      <c r="AQD245" s="39"/>
      <c r="AQE245" s="39"/>
      <c r="AQF245" s="39"/>
      <c r="AQG245" s="39"/>
      <c r="AQH245" s="39"/>
      <c r="AQI245" s="39"/>
      <c r="AQJ245" s="39"/>
      <c r="AQK245" s="39"/>
      <c r="AQL245" s="39"/>
      <c r="AQM245" s="39"/>
      <c r="AQN245" s="39"/>
      <c r="AQO245" s="39"/>
      <c r="AQP245" s="39"/>
      <c r="AQQ245" s="39"/>
      <c r="AQR245" s="39"/>
      <c r="AQS245" s="39"/>
      <c r="AQT245" s="39"/>
      <c r="AQU245" s="39"/>
      <c r="AQV245" s="39"/>
      <c r="AQW245" s="39"/>
      <c r="AQX245" s="39"/>
      <c r="AQY245" s="39"/>
      <c r="AQZ245" s="39"/>
      <c r="ARA245" s="39"/>
      <c r="ARB245" s="39"/>
      <c r="ARC245" s="39"/>
      <c r="ARD245" s="39"/>
      <c r="ARE245" s="39"/>
      <c r="ARF245" s="39"/>
      <c r="ARG245" s="39"/>
      <c r="ARH245" s="39"/>
      <c r="ARI245" s="39"/>
      <c r="ARJ245" s="39"/>
      <c r="ARK245" s="39"/>
      <c r="ARL245" s="39"/>
      <c r="ARM245" s="39"/>
      <c r="ARN245" s="39"/>
      <c r="ARO245" s="39"/>
      <c r="ARP245" s="39"/>
      <c r="ARQ245" s="39"/>
      <c r="ARR245" s="39"/>
      <c r="ARS245" s="39"/>
      <c r="ART245" s="39"/>
      <c r="ARU245" s="39"/>
      <c r="ARV245" s="39"/>
      <c r="ARW245" s="39"/>
      <c r="ARX245" s="39"/>
      <c r="ARY245" s="39"/>
      <c r="ARZ245" s="39"/>
      <c r="ASA245" s="39"/>
      <c r="ASB245" s="39"/>
      <c r="ASC245" s="39"/>
      <c r="ASD245" s="39"/>
      <c r="ASE245" s="39"/>
      <c r="ASF245" s="39"/>
      <c r="ASG245" s="39"/>
      <c r="ASH245" s="39"/>
      <c r="ASI245" s="39"/>
      <c r="ASJ245" s="39"/>
      <c r="ASK245" s="39"/>
      <c r="ASL245" s="39"/>
      <c r="ASM245" s="39"/>
      <c r="ASN245" s="39"/>
      <c r="ASO245" s="39"/>
      <c r="ASP245" s="39"/>
      <c r="ASQ245" s="39"/>
      <c r="ASR245" s="39"/>
      <c r="ASS245" s="39"/>
      <c r="AST245" s="39"/>
      <c r="ASU245" s="39"/>
      <c r="ASV245" s="39"/>
      <c r="ASW245" s="39"/>
      <c r="ASX245" s="39"/>
      <c r="ASY245" s="39"/>
      <c r="ASZ245" s="39"/>
      <c r="ATA245" s="39"/>
      <c r="ATB245" s="39"/>
      <c r="ATC245" s="39"/>
      <c r="ATD245" s="39"/>
      <c r="ATE245" s="39"/>
      <c r="ATF245" s="39"/>
      <c r="ATG245" s="39"/>
      <c r="ATH245" s="39"/>
      <c r="ATI245" s="39"/>
      <c r="ATJ245" s="39"/>
      <c r="ATK245" s="39"/>
      <c r="ATL245" s="39"/>
      <c r="ATM245" s="39"/>
      <c r="ATN245" s="39"/>
      <c r="ATO245" s="39"/>
      <c r="ATP245" s="39"/>
      <c r="ATQ245" s="39"/>
      <c r="ATR245" s="39"/>
      <c r="ATS245" s="39"/>
      <c r="ATT245" s="39"/>
      <c r="ATU245" s="39"/>
      <c r="ATV245" s="39"/>
      <c r="ATW245" s="39"/>
      <c r="ATX245" s="39"/>
      <c r="ATY245" s="39"/>
      <c r="ATZ245" s="39"/>
      <c r="AUA245" s="39"/>
      <c r="AUB245" s="39"/>
      <c r="AUC245" s="39"/>
      <c r="AUD245" s="39"/>
      <c r="AUE245" s="39"/>
      <c r="AUF245" s="39"/>
      <c r="AUG245" s="39"/>
      <c r="AUH245" s="39"/>
      <c r="AUI245" s="39"/>
      <c r="AUJ245" s="39"/>
      <c r="AUK245" s="39"/>
      <c r="AUL245" s="39"/>
      <c r="AUM245" s="39"/>
      <c r="AUN245" s="39"/>
      <c r="AUO245" s="39"/>
      <c r="AUP245" s="39"/>
      <c r="AUQ245" s="39"/>
      <c r="AUR245" s="39"/>
      <c r="AUS245" s="39"/>
      <c r="AUT245" s="39"/>
      <c r="AUU245" s="39"/>
      <c r="AUV245" s="39"/>
      <c r="AUW245" s="39"/>
      <c r="AUX245" s="39"/>
      <c r="AUY245" s="39"/>
      <c r="AUZ245" s="39"/>
      <c r="AVA245" s="39"/>
      <c r="AVB245" s="39"/>
      <c r="AVC245" s="39"/>
      <c r="AVD245" s="39"/>
      <c r="AVE245" s="39"/>
      <c r="AVF245" s="39"/>
      <c r="AVG245" s="39"/>
      <c r="AVH245" s="39"/>
      <c r="AVI245" s="39"/>
      <c r="AVJ245" s="39"/>
      <c r="AVK245" s="39"/>
      <c r="AVL245" s="39"/>
      <c r="AVM245" s="39"/>
      <c r="AVN245" s="39"/>
      <c r="AVO245" s="39"/>
      <c r="AVP245" s="39"/>
      <c r="AVQ245" s="39"/>
      <c r="AVR245" s="39"/>
      <c r="AVS245" s="39"/>
      <c r="AVT245" s="39"/>
      <c r="AVU245" s="39"/>
      <c r="AVV245" s="39"/>
      <c r="AVW245" s="39"/>
      <c r="AVX245" s="39"/>
      <c r="AVY245" s="39"/>
      <c r="AVZ245" s="39"/>
      <c r="AWA245" s="39"/>
      <c r="AWB245" s="39"/>
      <c r="AWC245" s="39"/>
      <c r="AWD245" s="39"/>
      <c r="AWE245" s="39"/>
      <c r="AWF245" s="39"/>
      <c r="AWG245" s="39"/>
      <c r="AWH245" s="39"/>
      <c r="AWI245" s="39"/>
      <c r="AWJ245" s="39"/>
      <c r="AWK245" s="39"/>
      <c r="AWL245" s="39"/>
      <c r="AWM245" s="39"/>
      <c r="AWN245" s="39"/>
      <c r="AWO245" s="39"/>
      <c r="AWP245" s="39"/>
      <c r="AWQ245" s="39"/>
      <c r="AWR245" s="39"/>
      <c r="AWS245" s="39"/>
      <c r="AWT245" s="39"/>
      <c r="AWU245" s="39"/>
      <c r="AWV245" s="39"/>
      <c r="AWW245" s="39"/>
      <c r="AWX245" s="39"/>
      <c r="AWY245" s="39"/>
      <c r="AWZ245" s="39"/>
      <c r="AXA245" s="39"/>
      <c r="AXB245" s="39"/>
      <c r="AXC245" s="39"/>
      <c r="AXD245" s="39"/>
      <c r="AXE245" s="39"/>
      <c r="AXF245" s="39"/>
      <c r="AXG245" s="39"/>
      <c r="AXH245" s="39"/>
      <c r="AXI245" s="39"/>
      <c r="AXJ245" s="39"/>
      <c r="AXK245" s="39"/>
      <c r="AXL245" s="39"/>
      <c r="AXM245" s="39"/>
      <c r="AXN245" s="39"/>
      <c r="AXO245" s="39"/>
      <c r="AXP245" s="39"/>
      <c r="AXQ245" s="39"/>
      <c r="AXR245" s="39"/>
      <c r="AXS245" s="39"/>
      <c r="AXT245" s="39"/>
      <c r="AXU245" s="39"/>
      <c r="AXV245" s="39"/>
      <c r="AXW245" s="39"/>
      <c r="AXX245" s="39"/>
      <c r="AXY245" s="39"/>
      <c r="AXZ245" s="39"/>
      <c r="AYA245" s="39"/>
      <c r="AYB245" s="39"/>
      <c r="AYC245" s="39"/>
      <c r="AYD245" s="39"/>
      <c r="AYE245" s="39"/>
      <c r="AYF245" s="39"/>
      <c r="AYG245" s="39"/>
      <c r="AYH245" s="39"/>
      <c r="AYI245" s="39"/>
      <c r="AYJ245" s="39"/>
      <c r="AYK245" s="39"/>
      <c r="AYL245" s="39"/>
      <c r="AYM245" s="39"/>
      <c r="AYN245" s="39"/>
      <c r="AYO245" s="39"/>
      <c r="AYP245" s="39"/>
      <c r="AYQ245" s="39"/>
      <c r="AYR245" s="39"/>
      <c r="AYS245" s="39"/>
      <c r="AYT245" s="39"/>
      <c r="AYU245" s="39"/>
      <c r="AYV245" s="39"/>
      <c r="AYW245" s="39"/>
      <c r="AYX245" s="39"/>
      <c r="AYY245" s="39"/>
      <c r="AYZ245" s="39"/>
      <c r="AZA245" s="39"/>
      <c r="AZB245" s="39"/>
      <c r="AZC245" s="39"/>
      <c r="AZD245" s="39"/>
      <c r="AZE245" s="39"/>
      <c r="AZF245" s="39"/>
      <c r="AZG245" s="39"/>
      <c r="AZH245" s="39"/>
      <c r="AZI245" s="39"/>
      <c r="AZJ245" s="39"/>
      <c r="AZK245" s="39"/>
      <c r="AZL245" s="39"/>
      <c r="AZM245" s="39"/>
      <c r="AZN245" s="39"/>
      <c r="AZO245" s="39"/>
      <c r="AZP245" s="39"/>
      <c r="AZQ245" s="39"/>
      <c r="AZR245" s="39"/>
      <c r="AZS245" s="39"/>
      <c r="AZT245" s="39"/>
      <c r="AZU245" s="39"/>
      <c r="AZV245" s="39"/>
      <c r="AZW245" s="39"/>
      <c r="AZX245" s="39"/>
      <c r="AZY245" s="39"/>
      <c r="AZZ245" s="39"/>
      <c r="BAA245" s="39"/>
      <c r="BAB245" s="39"/>
      <c r="BAC245" s="39"/>
      <c r="BAD245" s="39"/>
      <c r="BAE245" s="39"/>
      <c r="BAF245" s="39"/>
      <c r="BAG245" s="39"/>
      <c r="BAH245" s="39"/>
      <c r="BAI245" s="39"/>
      <c r="BAJ245" s="39"/>
      <c r="BAK245" s="39"/>
      <c r="BAL245" s="39"/>
      <c r="BAM245" s="39"/>
      <c r="BAN245" s="39"/>
      <c r="BAO245" s="39"/>
      <c r="BAP245" s="39"/>
      <c r="BAQ245" s="39"/>
      <c r="BAR245" s="39"/>
      <c r="BAS245" s="39"/>
      <c r="BAT245" s="39"/>
      <c r="BAU245" s="39"/>
      <c r="BAV245" s="39"/>
      <c r="BAW245" s="39"/>
      <c r="BAX245" s="39"/>
      <c r="BAY245" s="39"/>
      <c r="BAZ245" s="39"/>
      <c r="BBA245" s="39"/>
      <c r="BBB245" s="39"/>
      <c r="BBC245" s="39"/>
      <c r="BBD245" s="39"/>
      <c r="BBE245" s="39"/>
      <c r="BBF245" s="39"/>
      <c r="BBG245" s="39"/>
      <c r="BBH245" s="39"/>
      <c r="BBI245" s="39"/>
      <c r="BBJ245" s="39"/>
      <c r="BBK245" s="39"/>
      <c r="BBL245" s="39"/>
      <c r="BBM245" s="39"/>
      <c r="BBN245" s="39"/>
      <c r="BBO245" s="39"/>
      <c r="BBP245" s="39"/>
      <c r="BBQ245" s="39"/>
      <c r="BBR245" s="39"/>
      <c r="BBS245" s="39"/>
      <c r="BBT245" s="39"/>
      <c r="BBU245" s="39"/>
      <c r="BBV245" s="39"/>
      <c r="BBW245" s="39"/>
      <c r="BBX245" s="39"/>
      <c r="BBY245" s="39"/>
      <c r="BBZ245" s="39"/>
      <c r="BCA245" s="39"/>
      <c r="BCB245" s="39"/>
      <c r="BCC245" s="39"/>
      <c r="BCD245" s="39"/>
      <c r="BCE245" s="39"/>
      <c r="BCF245" s="39"/>
      <c r="BCG245" s="39"/>
      <c r="BCH245" s="39"/>
      <c r="BCI245" s="39"/>
      <c r="BCJ245" s="39"/>
      <c r="BCK245" s="39"/>
      <c r="BCL245" s="39"/>
      <c r="BCM245" s="39"/>
      <c r="BCN245" s="39"/>
      <c r="BCO245" s="39"/>
      <c r="BCP245" s="39"/>
      <c r="BCQ245" s="39"/>
      <c r="BCR245" s="39"/>
      <c r="BCS245" s="39"/>
      <c r="BCT245" s="39"/>
      <c r="BCU245" s="39"/>
      <c r="BCV245" s="39"/>
      <c r="BCW245" s="39"/>
      <c r="BCX245" s="39"/>
      <c r="BCY245" s="39"/>
      <c r="BCZ245" s="39"/>
      <c r="BDA245" s="39"/>
      <c r="BDB245" s="39"/>
      <c r="BDC245" s="39"/>
      <c r="BDD245" s="39"/>
      <c r="BDE245" s="39"/>
      <c r="BDF245" s="39"/>
      <c r="BDG245" s="39"/>
      <c r="BDH245" s="39"/>
      <c r="BDI245" s="39"/>
      <c r="BDJ245" s="39"/>
      <c r="BDK245" s="39"/>
      <c r="BDL245" s="39"/>
      <c r="BDM245" s="39"/>
      <c r="BDN245" s="39"/>
      <c r="BDO245" s="39"/>
      <c r="BDP245" s="39"/>
      <c r="BDQ245" s="39"/>
      <c r="BDR245" s="39"/>
      <c r="BDS245" s="39"/>
      <c r="BDT245" s="39"/>
      <c r="BDU245" s="39"/>
      <c r="BDV245" s="39"/>
      <c r="BDW245" s="39"/>
      <c r="BDX245" s="39"/>
      <c r="BDY245" s="39"/>
      <c r="BDZ245" s="39"/>
      <c r="BEA245" s="39"/>
      <c r="BEB245" s="39"/>
      <c r="BEC245" s="39"/>
      <c r="BED245" s="39"/>
      <c r="BEE245" s="39"/>
      <c r="BEF245" s="39"/>
      <c r="BEG245" s="39"/>
      <c r="BEH245" s="39"/>
      <c r="BEI245" s="39"/>
      <c r="BEJ245" s="39"/>
      <c r="BEK245" s="39"/>
      <c r="BEL245" s="39"/>
      <c r="BEM245" s="39"/>
      <c r="BEN245" s="39"/>
      <c r="BEO245" s="39"/>
      <c r="BEP245" s="39"/>
      <c r="BEQ245" s="39"/>
      <c r="BER245" s="39"/>
      <c r="BES245" s="39"/>
      <c r="BET245" s="39"/>
      <c r="BEU245" s="39"/>
      <c r="BEV245" s="39"/>
      <c r="BEW245" s="39"/>
      <c r="BEX245" s="39"/>
      <c r="BEY245" s="39"/>
      <c r="BEZ245" s="39"/>
      <c r="BFA245" s="39"/>
      <c r="BFB245" s="39"/>
      <c r="BFC245" s="39"/>
      <c r="BFD245" s="39"/>
      <c r="BFE245" s="39"/>
      <c r="BFF245" s="39"/>
      <c r="BFG245" s="39"/>
      <c r="BFH245" s="39"/>
      <c r="BFI245" s="39"/>
      <c r="BFJ245" s="39"/>
      <c r="BFK245" s="39"/>
      <c r="BFL245" s="39"/>
      <c r="BFM245" s="39"/>
      <c r="BFN245" s="39"/>
      <c r="BFO245" s="39"/>
      <c r="BFP245" s="39"/>
      <c r="BFQ245" s="39"/>
      <c r="BFR245" s="39"/>
      <c r="BFS245" s="39"/>
      <c r="BFT245" s="39"/>
      <c r="BFU245" s="39"/>
      <c r="BFV245" s="39"/>
      <c r="BFW245" s="39"/>
      <c r="BFX245" s="39"/>
      <c r="BFY245" s="39"/>
      <c r="BFZ245" s="39"/>
      <c r="BGA245" s="39"/>
      <c r="BGB245" s="39"/>
      <c r="BGC245" s="39"/>
      <c r="BGD245" s="39"/>
      <c r="BGE245" s="39"/>
      <c r="BGF245" s="39"/>
      <c r="BGG245" s="39"/>
      <c r="BGH245" s="39"/>
      <c r="BGI245" s="39"/>
      <c r="BGJ245" s="39"/>
      <c r="BGK245" s="39"/>
      <c r="BGL245" s="39"/>
      <c r="BGM245" s="39"/>
      <c r="BGN245" s="39"/>
      <c r="BGO245" s="39"/>
      <c r="BGP245" s="39"/>
      <c r="BGQ245" s="39"/>
      <c r="BGR245" s="39"/>
      <c r="BGS245" s="39"/>
      <c r="BGT245" s="39"/>
      <c r="BGU245" s="39"/>
      <c r="BGV245" s="39"/>
      <c r="BGW245" s="39"/>
      <c r="BGX245" s="39"/>
      <c r="BGY245" s="39"/>
      <c r="BGZ245" s="39"/>
      <c r="BHA245" s="39"/>
      <c r="BHB245" s="39"/>
      <c r="BHC245" s="39"/>
      <c r="BHD245" s="39"/>
      <c r="BHE245" s="39"/>
      <c r="BHF245" s="39"/>
      <c r="BHG245" s="39"/>
      <c r="BHH245" s="39"/>
      <c r="BHI245" s="39"/>
      <c r="BHJ245" s="39"/>
      <c r="BHK245" s="39"/>
      <c r="BHL245" s="39"/>
      <c r="BHM245" s="39"/>
      <c r="BHN245" s="39"/>
      <c r="BHO245" s="39"/>
      <c r="BHP245" s="39"/>
      <c r="BHQ245" s="39"/>
      <c r="BHR245" s="39"/>
      <c r="BHS245" s="39"/>
      <c r="BHT245" s="39"/>
      <c r="BHU245" s="39"/>
      <c r="BHV245" s="39"/>
      <c r="BHW245" s="39"/>
      <c r="BHX245" s="39"/>
      <c r="BHY245" s="39"/>
      <c r="BHZ245" s="39"/>
      <c r="BIA245" s="39"/>
      <c r="BIB245" s="39"/>
      <c r="BIC245" s="39"/>
      <c r="BID245" s="39"/>
      <c r="BIE245" s="39"/>
      <c r="BIF245" s="39"/>
      <c r="BIG245" s="39"/>
      <c r="BIH245" s="39"/>
      <c r="BII245" s="39"/>
      <c r="BIJ245" s="39"/>
      <c r="BIK245" s="39"/>
      <c r="BIL245" s="39"/>
      <c r="BIM245" s="39"/>
      <c r="BIN245" s="39"/>
      <c r="BIO245" s="39"/>
      <c r="BIP245" s="39"/>
      <c r="BIQ245" s="39"/>
      <c r="BIR245" s="39"/>
      <c r="BIS245" s="39"/>
      <c r="BIT245" s="39"/>
      <c r="BIU245" s="39"/>
      <c r="BIV245" s="39"/>
      <c r="BIW245" s="39"/>
      <c r="BIX245" s="39"/>
      <c r="BIY245" s="39"/>
      <c r="BIZ245" s="39"/>
      <c r="BJA245" s="39"/>
      <c r="BJB245" s="39"/>
      <c r="BJC245" s="39"/>
      <c r="BJD245" s="39"/>
      <c r="BJE245" s="39"/>
      <c r="BJF245" s="39"/>
      <c r="BJG245" s="39"/>
      <c r="BJH245" s="39"/>
      <c r="BJI245" s="39"/>
      <c r="BJJ245" s="39"/>
      <c r="BJK245" s="39"/>
      <c r="BJL245" s="39"/>
      <c r="BJM245" s="39"/>
      <c r="BJN245" s="39"/>
      <c r="BJO245" s="39"/>
      <c r="BJP245" s="39"/>
      <c r="BJQ245" s="39"/>
      <c r="BJR245" s="39"/>
      <c r="BJS245" s="39"/>
      <c r="BJT245" s="39"/>
      <c r="BJU245" s="39"/>
      <c r="BJV245" s="39"/>
      <c r="BJW245" s="39"/>
      <c r="BJX245" s="39"/>
      <c r="BJY245" s="39"/>
      <c r="BJZ245" s="39"/>
      <c r="BKA245" s="39"/>
      <c r="BKB245" s="39"/>
      <c r="BKC245" s="39"/>
      <c r="BKD245" s="39"/>
      <c r="BKE245" s="39"/>
      <c r="BKF245" s="39"/>
      <c r="BKG245" s="39"/>
      <c r="BKH245" s="39"/>
      <c r="BKI245" s="39"/>
      <c r="BKJ245" s="39"/>
      <c r="BKK245" s="39"/>
      <c r="BKL245" s="39"/>
      <c r="BKM245" s="39"/>
      <c r="BKN245" s="39"/>
      <c r="BKO245" s="39"/>
      <c r="BKP245" s="39"/>
      <c r="BKQ245" s="39"/>
      <c r="BKR245" s="39"/>
      <c r="BKS245" s="39"/>
      <c r="BKT245" s="39"/>
      <c r="BKU245" s="39"/>
      <c r="BKV245" s="39"/>
      <c r="BKW245" s="39"/>
      <c r="BKX245" s="39"/>
      <c r="BKY245" s="39"/>
      <c r="BKZ245" s="39"/>
      <c r="BLA245" s="39"/>
      <c r="BLB245" s="39"/>
      <c r="BLC245" s="39"/>
      <c r="BLD245" s="39"/>
      <c r="BLE245" s="39"/>
      <c r="BLF245" s="39"/>
      <c r="BLG245" s="39"/>
      <c r="BLH245" s="39"/>
      <c r="BLI245" s="39"/>
      <c r="BLJ245" s="39"/>
      <c r="BLK245" s="39"/>
      <c r="BLL245" s="39"/>
      <c r="BLM245" s="39"/>
      <c r="BLN245" s="39"/>
      <c r="BLO245" s="39"/>
      <c r="BLP245" s="39"/>
      <c r="BLQ245" s="39"/>
      <c r="BLR245" s="39"/>
      <c r="BLS245" s="39"/>
      <c r="BLT245" s="39"/>
      <c r="BLU245" s="39"/>
      <c r="BLV245" s="39"/>
      <c r="BLW245" s="39"/>
      <c r="BLX245" s="39"/>
      <c r="BLY245" s="39"/>
      <c r="BLZ245" s="39"/>
      <c r="BMA245" s="39"/>
      <c r="BMB245" s="39"/>
      <c r="BMC245" s="39"/>
      <c r="BMD245" s="39"/>
      <c r="BME245" s="39"/>
      <c r="BMF245" s="39"/>
      <c r="BMG245" s="39"/>
      <c r="BMH245" s="39"/>
      <c r="BMI245" s="39"/>
      <c r="BMJ245" s="39"/>
      <c r="BMK245" s="39"/>
      <c r="BML245" s="39"/>
      <c r="BMM245" s="39"/>
      <c r="BMN245" s="39"/>
      <c r="BMO245" s="39"/>
      <c r="BMP245" s="39"/>
      <c r="BMQ245" s="39"/>
      <c r="BMR245" s="39"/>
      <c r="BMS245" s="39"/>
      <c r="BMT245" s="39"/>
      <c r="BMU245" s="39"/>
      <c r="BMV245" s="39"/>
      <c r="BMW245" s="39"/>
      <c r="BMX245" s="39"/>
      <c r="BMY245" s="39"/>
      <c r="BMZ245" s="39"/>
      <c r="BNA245" s="39"/>
      <c r="BNB245" s="39"/>
      <c r="BNC245" s="39"/>
      <c r="BND245" s="39"/>
      <c r="BNE245" s="39"/>
      <c r="BNF245" s="39"/>
      <c r="BNG245" s="39"/>
      <c r="BNH245" s="39"/>
      <c r="BNI245" s="39"/>
      <c r="BNJ245" s="39"/>
      <c r="BNK245" s="39"/>
      <c r="BNL245" s="39"/>
      <c r="BNM245" s="39"/>
      <c r="BNN245" s="39"/>
      <c r="BNO245" s="39"/>
      <c r="BNP245" s="39"/>
      <c r="BNQ245" s="39"/>
      <c r="BNR245" s="39"/>
      <c r="BNS245" s="39"/>
      <c r="BNT245" s="39"/>
      <c r="BNU245" s="39"/>
      <c r="BNV245" s="39"/>
      <c r="BNW245" s="39"/>
      <c r="BNX245" s="39"/>
      <c r="BNY245" s="39"/>
      <c r="BNZ245" s="39"/>
      <c r="BOA245" s="39"/>
      <c r="BOB245" s="39"/>
      <c r="BOC245" s="39"/>
      <c r="BOD245" s="39"/>
      <c r="BOE245" s="39"/>
      <c r="BOF245" s="39"/>
      <c r="BOG245" s="39"/>
      <c r="BOH245" s="39"/>
      <c r="BOI245" s="39"/>
      <c r="BOJ245" s="39"/>
      <c r="BOK245" s="39"/>
      <c r="BOL245" s="39"/>
      <c r="BOM245" s="39"/>
      <c r="BON245" s="39"/>
      <c r="BOO245" s="39"/>
      <c r="BOP245" s="39"/>
      <c r="BOQ245" s="39"/>
      <c r="BOR245" s="39"/>
      <c r="BOS245" s="39"/>
      <c r="BOT245" s="39"/>
      <c r="BOU245" s="39"/>
      <c r="BOV245" s="39"/>
      <c r="BOW245" s="39"/>
      <c r="BOX245" s="39"/>
      <c r="BOY245" s="39"/>
      <c r="BOZ245" s="39"/>
      <c r="BPA245" s="39"/>
      <c r="BPB245" s="39"/>
      <c r="BPC245" s="39"/>
      <c r="BPD245" s="39"/>
      <c r="BPE245" s="39"/>
      <c r="BPF245" s="39"/>
      <c r="BPG245" s="39"/>
      <c r="BPH245" s="39"/>
      <c r="BPI245" s="39"/>
      <c r="BPJ245" s="39"/>
      <c r="BPK245" s="39"/>
      <c r="BPL245" s="39"/>
      <c r="BPM245" s="39"/>
      <c r="BPN245" s="39"/>
      <c r="BPO245" s="39"/>
      <c r="BPP245" s="39"/>
      <c r="BPQ245" s="39"/>
      <c r="BPR245" s="39"/>
      <c r="BPS245" s="39"/>
      <c r="BPT245" s="39"/>
      <c r="BPU245" s="39"/>
      <c r="BPV245" s="39"/>
      <c r="BPW245" s="39"/>
      <c r="BPX245" s="39"/>
      <c r="BPY245" s="39"/>
      <c r="BPZ245" s="39"/>
      <c r="BQA245" s="39"/>
      <c r="BQB245" s="39"/>
      <c r="BQC245" s="39"/>
      <c r="BQD245" s="39"/>
      <c r="BQE245" s="39"/>
      <c r="BQF245" s="39"/>
      <c r="BQG245" s="39"/>
      <c r="BQH245" s="39"/>
      <c r="BQI245" s="39"/>
      <c r="BQJ245" s="39"/>
      <c r="BQK245" s="39"/>
      <c r="BQL245" s="39"/>
      <c r="BQM245" s="39"/>
      <c r="BQN245" s="39"/>
      <c r="BQO245" s="39"/>
      <c r="BQP245" s="39"/>
      <c r="BQQ245" s="39"/>
      <c r="BQR245" s="39"/>
      <c r="BQS245" s="39"/>
      <c r="BQT245" s="39"/>
      <c r="BQU245" s="39"/>
      <c r="BQV245" s="39"/>
      <c r="BQW245" s="39"/>
      <c r="BQX245" s="39"/>
      <c r="BQY245" s="39"/>
      <c r="BQZ245" s="39"/>
      <c r="BRA245" s="39"/>
      <c r="BRB245" s="39"/>
      <c r="BRC245" s="39"/>
      <c r="BRD245" s="39"/>
      <c r="BRE245" s="39"/>
      <c r="BRF245" s="39"/>
      <c r="BRG245" s="39"/>
      <c r="BRH245" s="39"/>
      <c r="BRI245" s="39"/>
      <c r="BRJ245" s="39"/>
      <c r="BRK245" s="39"/>
      <c r="BRL245" s="39"/>
      <c r="BRM245" s="39"/>
      <c r="BRN245" s="39"/>
      <c r="BRO245" s="39"/>
      <c r="BRP245" s="39"/>
      <c r="BRQ245" s="39"/>
      <c r="BRR245" s="39"/>
      <c r="BRS245" s="39"/>
      <c r="BRT245" s="39"/>
      <c r="BRU245" s="39"/>
      <c r="BRV245" s="39"/>
      <c r="BRW245" s="39"/>
      <c r="BRX245" s="39"/>
      <c r="BRY245" s="39"/>
      <c r="BRZ245" s="39"/>
      <c r="BSA245" s="39"/>
      <c r="BSB245" s="39"/>
      <c r="BSC245" s="39"/>
      <c r="BSD245" s="39"/>
      <c r="BSE245" s="39"/>
      <c r="BSF245" s="39"/>
      <c r="BSG245" s="39"/>
      <c r="BSH245" s="39"/>
      <c r="BSI245" s="39"/>
      <c r="BSJ245" s="39"/>
      <c r="BSK245" s="39"/>
      <c r="BSL245" s="39"/>
      <c r="BSM245" s="39"/>
      <c r="BSN245" s="39"/>
      <c r="BSO245" s="39"/>
      <c r="BSP245" s="39"/>
      <c r="BSQ245" s="39"/>
      <c r="BSR245" s="39"/>
      <c r="BSS245" s="39"/>
      <c r="BST245" s="39"/>
      <c r="BSU245" s="39"/>
      <c r="BSV245" s="39"/>
      <c r="BSW245" s="39"/>
      <c r="BSX245" s="39"/>
      <c r="BSY245" s="39"/>
      <c r="BSZ245" s="39"/>
      <c r="BTA245" s="39"/>
      <c r="BTB245" s="39"/>
      <c r="BTC245" s="39"/>
      <c r="BTD245" s="39"/>
      <c r="BTE245" s="39"/>
      <c r="BTF245" s="39"/>
      <c r="BTG245" s="39"/>
      <c r="BTH245" s="39"/>
      <c r="BTI245" s="39"/>
      <c r="BTJ245" s="39"/>
      <c r="BTK245" s="39"/>
      <c r="BTL245" s="39"/>
      <c r="BTM245" s="39"/>
      <c r="BTN245" s="39"/>
      <c r="BTO245" s="39"/>
      <c r="BTP245" s="39"/>
      <c r="BTQ245" s="39"/>
      <c r="BTR245" s="39"/>
      <c r="BTS245" s="39"/>
      <c r="BTT245" s="39"/>
      <c r="BTU245" s="39"/>
      <c r="BTV245" s="39"/>
      <c r="BTW245" s="39"/>
      <c r="BTX245" s="39"/>
      <c r="BTY245" s="39"/>
      <c r="BTZ245" s="39"/>
      <c r="BUA245" s="39"/>
      <c r="BUB245" s="39"/>
      <c r="BUC245" s="39"/>
      <c r="BUD245" s="39"/>
      <c r="BUE245" s="39"/>
      <c r="BUF245" s="39"/>
      <c r="BUG245" s="39"/>
      <c r="BUH245" s="39"/>
      <c r="BUI245" s="39"/>
      <c r="BUJ245" s="39"/>
      <c r="BUK245" s="39"/>
      <c r="BUL245" s="39"/>
      <c r="BUM245" s="39"/>
      <c r="BUN245" s="39"/>
      <c r="BUO245" s="39"/>
      <c r="BUP245" s="39"/>
      <c r="BUQ245" s="39"/>
      <c r="BUR245" s="39"/>
      <c r="BUS245" s="39"/>
      <c r="BUT245" s="39"/>
      <c r="BUU245" s="39"/>
      <c r="BUV245" s="39"/>
      <c r="BUW245" s="39"/>
      <c r="BUX245" s="39"/>
      <c r="BUY245" s="39"/>
      <c r="BUZ245" s="39"/>
      <c r="BVA245" s="39"/>
      <c r="BVB245" s="39"/>
      <c r="BVC245" s="39"/>
      <c r="BVD245" s="39"/>
      <c r="BVE245" s="39"/>
      <c r="BVF245" s="39"/>
      <c r="BVG245" s="39"/>
      <c r="BVH245" s="39"/>
      <c r="BVI245" s="39"/>
      <c r="BVJ245" s="39"/>
      <c r="BVK245" s="39"/>
      <c r="BVL245" s="39"/>
      <c r="BVM245" s="39"/>
      <c r="BVN245" s="39"/>
      <c r="BVO245" s="39"/>
      <c r="BVP245" s="39"/>
      <c r="BVQ245" s="39"/>
      <c r="BVR245" s="39"/>
      <c r="BVS245" s="39"/>
      <c r="BVT245" s="39"/>
      <c r="BVU245" s="39"/>
      <c r="BVV245" s="39"/>
      <c r="BVW245" s="39"/>
      <c r="BVX245" s="39"/>
      <c r="BVY245" s="39"/>
      <c r="BVZ245" s="39"/>
      <c r="BWA245" s="39"/>
      <c r="BWB245" s="39"/>
      <c r="BWC245" s="39"/>
      <c r="BWD245" s="39"/>
      <c r="BWE245" s="39"/>
      <c r="BWF245" s="39"/>
      <c r="BWG245" s="39"/>
      <c r="BWH245" s="39"/>
      <c r="BWI245" s="39"/>
      <c r="BWJ245" s="39"/>
      <c r="BWK245" s="39"/>
      <c r="BWL245" s="39"/>
      <c r="BWM245" s="39"/>
      <c r="BWN245" s="39"/>
      <c r="BWO245" s="39"/>
      <c r="BWP245" s="39"/>
      <c r="BWQ245" s="39"/>
      <c r="BWR245" s="39"/>
      <c r="BWS245" s="39"/>
      <c r="BWT245" s="39"/>
      <c r="BWU245" s="39"/>
      <c r="BWV245" s="39"/>
      <c r="BWW245" s="39"/>
      <c r="BWX245" s="39"/>
      <c r="BWY245" s="39"/>
      <c r="BWZ245" s="39"/>
      <c r="BXA245" s="39"/>
      <c r="BXB245" s="39"/>
      <c r="BXC245" s="39"/>
      <c r="BXD245" s="39"/>
      <c r="BXE245" s="39"/>
      <c r="BXF245" s="39"/>
      <c r="BXG245" s="39"/>
      <c r="BXH245" s="39"/>
      <c r="BXI245" s="39"/>
      <c r="BXJ245" s="39"/>
      <c r="BXK245" s="39"/>
      <c r="BXL245" s="39"/>
      <c r="BXM245" s="39"/>
      <c r="BXN245" s="39"/>
      <c r="BXO245" s="39"/>
      <c r="BXP245" s="39"/>
      <c r="BXQ245" s="39"/>
      <c r="BXR245" s="39"/>
      <c r="BXS245" s="39"/>
      <c r="BXT245" s="39"/>
      <c r="BXU245" s="39"/>
      <c r="BXV245" s="39"/>
      <c r="BXW245" s="39"/>
      <c r="BXX245" s="39"/>
      <c r="BXY245" s="39"/>
      <c r="BXZ245" s="39"/>
      <c r="BYA245" s="39"/>
      <c r="BYB245" s="39"/>
      <c r="BYC245" s="39"/>
      <c r="BYD245" s="39"/>
      <c r="BYE245" s="39"/>
      <c r="BYF245" s="39"/>
      <c r="BYG245" s="39"/>
      <c r="BYH245" s="39"/>
      <c r="BYI245" s="39"/>
      <c r="BYJ245" s="39"/>
      <c r="BYK245" s="39"/>
      <c r="BYL245" s="39"/>
      <c r="BYM245" s="39"/>
      <c r="BYN245" s="39"/>
      <c r="BYO245" s="39"/>
      <c r="BYP245" s="39"/>
      <c r="BYQ245" s="39"/>
      <c r="BYR245" s="39"/>
      <c r="BYS245" s="39"/>
      <c r="BYT245" s="39"/>
      <c r="BYU245" s="39"/>
      <c r="BYV245" s="39"/>
      <c r="BYW245" s="39"/>
      <c r="BYX245" s="39"/>
      <c r="BYY245" s="39"/>
      <c r="BYZ245" s="39"/>
      <c r="BZA245" s="39"/>
      <c r="BZB245" s="39"/>
      <c r="BZC245" s="39"/>
      <c r="BZD245" s="39"/>
      <c r="BZE245" s="39"/>
      <c r="BZF245" s="39"/>
      <c r="BZG245" s="39"/>
      <c r="BZH245" s="39"/>
      <c r="BZI245" s="39"/>
      <c r="BZJ245" s="39"/>
      <c r="BZK245" s="39"/>
      <c r="BZL245" s="39"/>
      <c r="BZM245" s="39"/>
      <c r="BZN245" s="39"/>
      <c r="BZO245" s="39"/>
      <c r="BZP245" s="39"/>
      <c r="BZQ245" s="39"/>
      <c r="BZR245" s="39"/>
      <c r="BZS245" s="39"/>
      <c r="BZT245" s="39"/>
      <c r="BZU245" s="39"/>
      <c r="BZV245" s="39"/>
      <c r="BZW245" s="39"/>
      <c r="BZX245" s="39"/>
      <c r="BZY245" s="39"/>
      <c r="BZZ245" s="39"/>
      <c r="CAA245" s="39"/>
      <c r="CAB245" s="39"/>
      <c r="CAC245" s="39"/>
      <c r="CAD245" s="39"/>
      <c r="CAE245" s="39"/>
      <c r="CAF245" s="39"/>
      <c r="CAG245" s="39"/>
      <c r="CAH245" s="39"/>
      <c r="CAI245" s="39"/>
      <c r="CAJ245" s="39"/>
      <c r="CAK245" s="39"/>
      <c r="CAL245" s="39"/>
      <c r="CAM245" s="39"/>
      <c r="CAN245" s="39"/>
      <c r="CAO245" s="39"/>
      <c r="CAP245" s="39"/>
      <c r="CAQ245" s="39"/>
      <c r="CAR245" s="39"/>
      <c r="CAS245" s="39"/>
      <c r="CAT245" s="39"/>
      <c r="CAU245" s="39"/>
      <c r="CAV245" s="39"/>
      <c r="CAW245" s="39"/>
      <c r="CAX245" s="39"/>
      <c r="CAY245" s="39"/>
      <c r="CAZ245" s="39"/>
      <c r="CBA245" s="39"/>
      <c r="CBB245" s="39"/>
      <c r="CBC245" s="39"/>
      <c r="CBD245" s="39"/>
      <c r="CBE245" s="39"/>
      <c r="CBF245" s="39"/>
      <c r="CBG245" s="39"/>
      <c r="CBH245" s="39"/>
      <c r="CBI245" s="39"/>
      <c r="CBJ245" s="39"/>
      <c r="CBK245" s="39"/>
      <c r="CBL245" s="39"/>
      <c r="CBM245" s="39"/>
      <c r="CBN245" s="39"/>
      <c r="CBO245" s="39"/>
      <c r="CBP245" s="39"/>
      <c r="CBQ245" s="39"/>
      <c r="CBR245" s="39"/>
      <c r="CBS245" s="39"/>
      <c r="CBT245" s="39"/>
      <c r="CBU245" s="39"/>
      <c r="CBV245" s="39"/>
      <c r="CBW245" s="39"/>
      <c r="CBX245" s="39"/>
      <c r="CBY245" s="39"/>
      <c r="CBZ245" s="39"/>
      <c r="CCA245" s="39"/>
      <c r="CCB245" s="39"/>
      <c r="CCC245" s="39"/>
      <c r="CCD245" s="39"/>
      <c r="CCE245" s="39"/>
      <c r="CCF245" s="39"/>
      <c r="CCG245" s="39"/>
      <c r="CCH245" s="39"/>
      <c r="CCI245" s="39"/>
      <c r="CCJ245" s="39"/>
      <c r="CCK245" s="39"/>
      <c r="CCL245" s="39"/>
      <c r="CCM245" s="39"/>
      <c r="CCN245" s="39"/>
      <c r="CCO245" s="39"/>
      <c r="CCP245" s="39"/>
      <c r="CCQ245" s="39"/>
      <c r="CCR245" s="39"/>
      <c r="CCS245" s="39"/>
      <c r="CCT245" s="39"/>
      <c r="CCU245" s="39"/>
      <c r="CCV245" s="39"/>
      <c r="CCW245" s="39"/>
      <c r="CCX245" s="39"/>
      <c r="CCY245" s="39"/>
      <c r="CCZ245" s="39"/>
      <c r="CDA245" s="39"/>
      <c r="CDB245" s="39"/>
      <c r="CDC245" s="39"/>
      <c r="CDD245" s="39"/>
      <c r="CDE245" s="39"/>
      <c r="CDF245" s="39"/>
      <c r="CDG245" s="39"/>
      <c r="CDH245" s="39"/>
      <c r="CDI245" s="39"/>
      <c r="CDJ245" s="39"/>
      <c r="CDK245" s="39"/>
      <c r="CDL245" s="39"/>
      <c r="CDM245" s="39"/>
      <c r="CDN245" s="39"/>
      <c r="CDO245" s="39"/>
      <c r="CDP245" s="39"/>
      <c r="CDQ245" s="39"/>
      <c r="CDR245" s="39"/>
      <c r="CDS245" s="39"/>
      <c r="CDT245" s="39"/>
      <c r="CDU245" s="39"/>
      <c r="CDV245" s="39"/>
      <c r="CDW245" s="39"/>
      <c r="CDX245" s="39"/>
      <c r="CDY245" s="39"/>
      <c r="CDZ245" s="39"/>
      <c r="CEA245" s="39"/>
      <c r="CEB245" s="39"/>
      <c r="CEC245" s="39"/>
      <c r="CED245" s="39"/>
      <c r="CEE245" s="39"/>
      <c r="CEF245" s="39"/>
      <c r="CEG245" s="39"/>
      <c r="CEH245" s="39"/>
      <c r="CEI245" s="39"/>
      <c r="CEJ245" s="39"/>
      <c r="CEK245" s="39"/>
      <c r="CEL245" s="39"/>
      <c r="CEM245" s="39"/>
      <c r="CEN245" s="39"/>
      <c r="CEO245" s="39"/>
      <c r="CEP245" s="39"/>
      <c r="CEQ245" s="39"/>
      <c r="CER245" s="39"/>
      <c r="CES245" s="39"/>
      <c r="CET245" s="39"/>
      <c r="CEU245" s="39"/>
      <c r="CEV245" s="39"/>
      <c r="CEW245" s="39"/>
      <c r="CEX245" s="39"/>
      <c r="CEY245" s="39"/>
      <c r="CEZ245" s="39"/>
      <c r="CFA245" s="39"/>
      <c r="CFB245" s="39"/>
      <c r="CFC245" s="39"/>
      <c r="CFD245" s="39"/>
      <c r="CFE245" s="39"/>
      <c r="CFF245" s="39"/>
      <c r="CFG245" s="39"/>
      <c r="CFH245" s="39"/>
      <c r="CFI245" s="39"/>
      <c r="CFJ245" s="39"/>
      <c r="CFK245" s="39"/>
      <c r="CFL245" s="39"/>
      <c r="CFM245" s="39"/>
      <c r="CFN245" s="39"/>
      <c r="CFO245" s="39"/>
      <c r="CFP245" s="39"/>
      <c r="CFQ245" s="39"/>
      <c r="CFR245" s="39"/>
      <c r="CFS245" s="39"/>
      <c r="CFT245" s="39"/>
      <c r="CFU245" s="39"/>
      <c r="CFV245" s="39"/>
      <c r="CFW245" s="39"/>
      <c r="CFX245" s="39"/>
      <c r="CFY245" s="39"/>
      <c r="CFZ245" s="39"/>
      <c r="CGA245" s="39"/>
      <c r="CGB245" s="39"/>
      <c r="CGC245" s="39"/>
      <c r="CGD245" s="39"/>
      <c r="CGE245" s="39"/>
      <c r="CGF245" s="39"/>
      <c r="CGG245" s="39"/>
      <c r="CGH245" s="39"/>
      <c r="CGI245" s="39"/>
      <c r="CGJ245" s="39"/>
      <c r="CGK245" s="39"/>
      <c r="CGL245" s="39"/>
      <c r="CGM245" s="39"/>
      <c r="CGN245" s="39"/>
      <c r="CGO245" s="39"/>
      <c r="CGP245" s="39"/>
      <c r="CGQ245" s="39"/>
      <c r="CGR245" s="39"/>
      <c r="CGS245" s="39"/>
      <c r="CGT245" s="39"/>
      <c r="CGU245" s="39"/>
      <c r="CGV245" s="39"/>
      <c r="CGW245" s="39"/>
      <c r="CGX245" s="39"/>
      <c r="CGY245" s="39"/>
      <c r="CGZ245" s="39"/>
      <c r="CHA245" s="39"/>
      <c r="CHB245" s="39"/>
      <c r="CHC245" s="39"/>
      <c r="CHD245" s="39"/>
      <c r="CHE245" s="39"/>
      <c r="CHF245" s="39"/>
      <c r="CHG245" s="39"/>
      <c r="CHH245" s="39"/>
      <c r="CHI245" s="39"/>
      <c r="CHJ245" s="39"/>
      <c r="CHK245" s="39"/>
      <c r="CHL245" s="39"/>
      <c r="CHM245" s="39"/>
      <c r="CHN245" s="39"/>
      <c r="CHO245" s="39"/>
      <c r="CHP245" s="39"/>
      <c r="CHQ245" s="39"/>
      <c r="CHR245" s="39"/>
      <c r="CHS245" s="39"/>
      <c r="CHT245" s="39"/>
      <c r="CHU245" s="39"/>
      <c r="CHV245" s="39"/>
      <c r="CHW245" s="39"/>
      <c r="CHX245" s="39"/>
      <c r="CHY245" s="39"/>
      <c r="CHZ245" s="39"/>
      <c r="CIA245" s="39"/>
      <c r="CIB245" s="39"/>
      <c r="CIC245" s="39"/>
      <c r="CID245" s="39"/>
      <c r="CIE245" s="39"/>
      <c r="CIF245" s="39"/>
      <c r="CIG245" s="39"/>
      <c r="CIH245" s="39"/>
      <c r="CII245" s="39"/>
      <c r="CIJ245" s="39"/>
      <c r="CIK245" s="39"/>
      <c r="CIL245" s="39"/>
      <c r="CIM245" s="39"/>
      <c r="CIN245" s="39"/>
      <c r="CIO245" s="39"/>
      <c r="CIP245" s="39"/>
      <c r="CIQ245" s="39"/>
      <c r="CIR245" s="39"/>
      <c r="CIS245" s="39"/>
      <c r="CIT245" s="39"/>
      <c r="CIU245" s="39"/>
      <c r="CIV245" s="39"/>
      <c r="CIW245" s="39"/>
      <c r="CIX245" s="39"/>
      <c r="CIY245" s="39"/>
      <c r="CIZ245" s="39"/>
      <c r="CJA245" s="39"/>
      <c r="CJB245" s="39"/>
      <c r="CJC245" s="39"/>
      <c r="CJD245" s="39"/>
      <c r="CJE245" s="39"/>
      <c r="CJF245" s="39"/>
      <c r="CJG245" s="39"/>
      <c r="CJH245" s="39"/>
      <c r="CJI245" s="39"/>
      <c r="CJJ245" s="39"/>
      <c r="CJK245" s="39"/>
      <c r="CJL245" s="39"/>
      <c r="CJM245" s="39"/>
      <c r="CJN245" s="39"/>
      <c r="CJO245" s="39"/>
      <c r="CJP245" s="39"/>
      <c r="CJQ245" s="39"/>
      <c r="CJR245" s="39"/>
      <c r="CJS245" s="39"/>
      <c r="CJT245" s="39"/>
      <c r="CJU245" s="39"/>
      <c r="CJV245" s="39"/>
      <c r="CJW245" s="39"/>
      <c r="CJX245" s="39"/>
      <c r="CJY245" s="39"/>
      <c r="CJZ245" s="39"/>
      <c r="CKA245" s="39"/>
      <c r="CKB245" s="39"/>
      <c r="CKC245" s="39"/>
      <c r="CKD245" s="39"/>
      <c r="CKE245" s="39"/>
      <c r="CKF245" s="39"/>
      <c r="CKG245" s="39"/>
      <c r="CKH245" s="39"/>
      <c r="CKI245" s="39"/>
      <c r="CKJ245" s="39"/>
      <c r="CKK245" s="39"/>
      <c r="CKL245" s="39"/>
      <c r="CKM245" s="39"/>
      <c r="CKN245" s="39"/>
      <c r="CKO245" s="39"/>
      <c r="CKP245" s="39"/>
      <c r="CKQ245" s="39"/>
      <c r="CKR245" s="39"/>
      <c r="CKS245" s="39"/>
      <c r="CKT245" s="39"/>
      <c r="CKU245" s="39"/>
      <c r="CKV245" s="39"/>
      <c r="CKW245" s="39"/>
      <c r="CKX245" s="39"/>
      <c r="CKY245" s="39"/>
      <c r="CKZ245" s="39"/>
      <c r="CLA245" s="39"/>
      <c r="CLB245" s="39"/>
      <c r="CLC245" s="39"/>
      <c r="CLD245" s="39"/>
      <c r="CLE245" s="39"/>
      <c r="CLF245" s="39"/>
      <c r="CLG245" s="39"/>
      <c r="CLH245" s="39"/>
      <c r="CLI245" s="39"/>
      <c r="CLJ245" s="39"/>
      <c r="CLK245" s="39"/>
      <c r="CLL245" s="39"/>
      <c r="CLM245" s="39"/>
      <c r="CLN245" s="39"/>
      <c r="CLO245" s="39"/>
      <c r="CLP245" s="39"/>
      <c r="CLQ245" s="39"/>
      <c r="CLR245" s="39"/>
      <c r="CLS245" s="39"/>
      <c r="CLT245" s="39"/>
      <c r="CLU245" s="39"/>
      <c r="CLV245" s="39"/>
      <c r="CLW245" s="39"/>
      <c r="CLX245" s="39"/>
      <c r="CLY245" s="39"/>
      <c r="CLZ245" s="39"/>
      <c r="CMA245" s="39"/>
      <c r="CMB245" s="39"/>
      <c r="CMC245" s="39"/>
      <c r="CMD245" s="39"/>
      <c r="CME245" s="39"/>
      <c r="CMF245" s="39"/>
      <c r="CMG245" s="39"/>
      <c r="CMH245" s="39"/>
      <c r="CMI245" s="39"/>
      <c r="CMJ245" s="39"/>
      <c r="CMK245" s="39"/>
      <c r="CML245" s="39"/>
      <c r="CMM245" s="39"/>
      <c r="CMN245" s="39"/>
      <c r="CMO245" s="39"/>
      <c r="CMP245" s="39"/>
      <c r="CMQ245" s="39"/>
      <c r="CMR245" s="39"/>
      <c r="CMS245" s="39"/>
      <c r="CMT245" s="39"/>
      <c r="CMU245" s="39"/>
      <c r="CMV245" s="39"/>
      <c r="CMW245" s="39"/>
      <c r="CMX245" s="39"/>
      <c r="CMY245" s="39"/>
      <c r="CMZ245" s="39"/>
      <c r="CNA245" s="39"/>
      <c r="CNB245" s="39"/>
      <c r="CNC245" s="39"/>
      <c r="CND245" s="39"/>
      <c r="CNE245" s="39"/>
      <c r="CNF245" s="39"/>
      <c r="CNG245" s="39"/>
      <c r="CNH245" s="39"/>
      <c r="CNI245" s="39"/>
      <c r="CNJ245" s="39"/>
      <c r="CNK245" s="39"/>
      <c r="CNL245" s="39"/>
      <c r="CNM245" s="39"/>
      <c r="CNN245" s="39"/>
      <c r="CNO245" s="39"/>
      <c r="CNP245" s="39"/>
      <c r="CNQ245" s="39"/>
      <c r="CNR245" s="39"/>
      <c r="CNS245" s="39"/>
      <c r="CNT245" s="39"/>
      <c r="CNU245" s="39"/>
      <c r="CNV245" s="39"/>
      <c r="CNW245" s="39"/>
      <c r="CNX245" s="39"/>
      <c r="CNY245" s="39"/>
      <c r="CNZ245" s="39"/>
      <c r="COA245" s="39"/>
      <c r="COB245" s="39"/>
      <c r="COC245" s="39"/>
      <c r="COD245" s="39"/>
      <c r="COE245" s="39"/>
      <c r="COF245" s="39"/>
      <c r="COG245" s="39"/>
      <c r="COH245" s="39"/>
      <c r="COI245" s="39"/>
      <c r="COJ245" s="39"/>
      <c r="COK245" s="39"/>
      <c r="COL245" s="39"/>
      <c r="COM245" s="39"/>
      <c r="CON245" s="39"/>
      <c r="COO245" s="39"/>
      <c r="COP245" s="39"/>
      <c r="COQ245" s="39"/>
      <c r="COR245" s="39"/>
      <c r="COS245" s="39"/>
      <c r="COT245" s="39"/>
      <c r="COU245" s="39"/>
      <c r="COV245" s="39"/>
      <c r="COW245" s="39"/>
      <c r="COX245" s="39"/>
      <c r="COY245" s="39"/>
      <c r="COZ245" s="39"/>
      <c r="CPA245" s="39"/>
      <c r="CPB245" s="39"/>
      <c r="CPC245" s="39"/>
      <c r="CPD245" s="39"/>
      <c r="CPE245" s="39"/>
      <c r="CPF245" s="39"/>
      <c r="CPG245" s="39"/>
      <c r="CPH245" s="39"/>
      <c r="CPI245" s="39"/>
      <c r="CPJ245" s="39"/>
      <c r="CPK245" s="39"/>
      <c r="CPL245" s="39"/>
      <c r="CPM245" s="39"/>
      <c r="CPN245" s="39"/>
      <c r="CPO245" s="39"/>
      <c r="CPP245" s="39"/>
      <c r="CPQ245" s="39"/>
      <c r="CPR245" s="39"/>
      <c r="CPS245" s="39"/>
      <c r="CPT245" s="39"/>
      <c r="CPU245" s="39"/>
      <c r="CPV245" s="39"/>
      <c r="CPW245" s="39"/>
      <c r="CPX245" s="39"/>
      <c r="CPY245" s="39"/>
      <c r="CPZ245" s="39"/>
      <c r="CQA245" s="39"/>
      <c r="CQB245" s="39"/>
      <c r="CQC245" s="39"/>
      <c r="CQD245" s="39"/>
      <c r="CQE245" s="39"/>
      <c r="CQF245" s="39"/>
      <c r="CQG245" s="39"/>
      <c r="CQH245" s="39"/>
      <c r="CQI245" s="39"/>
      <c r="CQJ245" s="39"/>
      <c r="CQK245" s="39"/>
      <c r="CQL245" s="39"/>
      <c r="CQM245" s="39"/>
      <c r="CQN245" s="39"/>
      <c r="CQO245" s="39"/>
      <c r="CQP245" s="39"/>
      <c r="CQQ245" s="39"/>
      <c r="CQR245" s="39"/>
      <c r="CQS245" s="39"/>
      <c r="CQT245" s="39"/>
      <c r="CQU245" s="39"/>
      <c r="CQV245" s="39"/>
      <c r="CQW245" s="39"/>
      <c r="CQX245" s="39"/>
      <c r="CQY245" s="39"/>
      <c r="CQZ245" s="39"/>
      <c r="CRA245" s="39"/>
      <c r="CRB245" s="39"/>
      <c r="CRC245" s="39"/>
      <c r="CRD245" s="39"/>
      <c r="CRE245" s="39"/>
      <c r="CRF245" s="39"/>
      <c r="CRG245" s="39"/>
      <c r="CRH245" s="39"/>
      <c r="CRI245" s="39"/>
      <c r="CRJ245" s="39"/>
      <c r="CRK245" s="39"/>
      <c r="CRL245" s="39"/>
      <c r="CRM245" s="39"/>
      <c r="CRN245" s="39"/>
      <c r="CRO245" s="39"/>
      <c r="CRP245" s="39"/>
      <c r="CRQ245" s="39"/>
      <c r="CRR245" s="39"/>
      <c r="CRS245" s="39"/>
      <c r="CRT245" s="39"/>
      <c r="CRU245" s="39"/>
      <c r="CRV245" s="39"/>
      <c r="CRW245" s="39"/>
      <c r="CRX245" s="39"/>
      <c r="CRY245" s="39"/>
      <c r="CRZ245" s="39"/>
      <c r="CSA245" s="39"/>
      <c r="CSB245" s="39"/>
      <c r="CSC245" s="39"/>
      <c r="CSD245" s="39"/>
      <c r="CSE245" s="39"/>
      <c r="CSF245" s="39"/>
      <c r="CSG245" s="39"/>
      <c r="CSH245" s="39"/>
      <c r="CSI245" s="39"/>
      <c r="CSJ245" s="39"/>
      <c r="CSK245" s="39"/>
      <c r="CSL245" s="39"/>
      <c r="CSM245" s="39"/>
      <c r="CSN245" s="39"/>
      <c r="CSO245" s="39"/>
      <c r="CSP245" s="39"/>
      <c r="CSQ245" s="39"/>
      <c r="CSR245" s="39"/>
      <c r="CSS245" s="39"/>
      <c r="CST245" s="39"/>
      <c r="CSU245" s="39"/>
      <c r="CSV245" s="39"/>
      <c r="CSW245" s="39"/>
      <c r="CSX245" s="39"/>
      <c r="CSY245" s="39"/>
      <c r="CSZ245" s="39"/>
      <c r="CTA245" s="39"/>
      <c r="CTB245" s="39"/>
      <c r="CTC245" s="39"/>
      <c r="CTD245" s="39"/>
      <c r="CTE245" s="39"/>
      <c r="CTF245" s="39"/>
      <c r="CTG245" s="39"/>
      <c r="CTH245" s="39"/>
      <c r="CTI245" s="39"/>
      <c r="CTJ245" s="39"/>
      <c r="CTK245" s="39"/>
      <c r="CTL245" s="39"/>
      <c r="CTM245" s="39"/>
      <c r="CTN245" s="39"/>
      <c r="CTO245" s="39"/>
      <c r="CTP245" s="39"/>
      <c r="CTQ245" s="39"/>
      <c r="CTR245" s="39"/>
      <c r="CTS245" s="39"/>
      <c r="CTT245" s="39"/>
      <c r="CTU245" s="39"/>
      <c r="CTV245" s="39"/>
      <c r="CTW245" s="39"/>
      <c r="CTX245" s="39"/>
      <c r="CTY245" s="39"/>
      <c r="CTZ245" s="39"/>
      <c r="CUA245" s="39"/>
      <c r="CUB245" s="39"/>
      <c r="CUC245" s="39"/>
      <c r="CUD245" s="39"/>
      <c r="CUE245" s="39"/>
      <c r="CUF245" s="39"/>
      <c r="CUG245" s="39"/>
      <c r="CUH245" s="39"/>
      <c r="CUI245" s="39"/>
      <c r="CUJ245" s="39"/>
      <c r="CUK245" s="39"/>
      <c r="CUL245" s="39"/>
      <c r="CUM245" s="39"/>
      <c r="CUN245" s="39"/>
      <c r="CUO245" s="39"/>
      <c r="CUP245" s="39"/>
      <c r="CUQ245" s="39"/>
      <c r="CUR245" s="39"/>
      <c r="CUS245" s="39"/>
      <c r="CUT245" s="39"/>
      <c r="CUU245" s="39"/>
      <c r="CUV245" s="39"/>
      <c r="CUW245" s="39"/>
      <c r="CUX245" s="39"/>
      <c r="CUY245" s="39"/>
      <c r="CUZ245" s="39"/>
      <c r="CVA245" s="39"/>
      <c r="CVB245" s="39"/>
      <c r="CVC245" s="39"/>
      <c r="CVD245" s="39"/>
      <c r="CVE245" s="39"/>
      <c r="CVF245" s="39"/>
      <c r="CVG245" s="39"/>
      <c r="CVH245" s="39"/>
      <c r="CVI245" s="39"/>
      <c r="CVJ245" s="39"/>
      <c r="CVK245" s="39"/>
      <c r="CVL245" s="39"/>
      <c r="CVM245" s="39"/>
      <c r="CVN245" s="39"/>
      <c r="CVO245" s="39"/>
      <c r="CVP245" s="39"/>
      <c r="CVQ245" s="39"/>
      <c r="CVR245" s="39"/>
      <c r="CVS245" s="39"/>
      <c r="CVT245" s="39"/>
      <c r="CVU245" s="39"/>
      <c r="CVV245" s="39"/>
      <c r="CVW245" s="39"/>
      <c r="CVX245" s="39"/>
      <c r="CVY245" s="39"/>
      <c r="CVZ245" s="39"/>
      <c r="CWA245" s="39"/>
      <c r="CWB245" s="39"/>
      <c r="CWC245" s="39"/>
      <c r="CWD245" s="39"/>
      <c r="CWE245" s="39"/>
      <c r="CWF245" s="39"/>
      <c r="CWG245" s="39"/>
      <c r="CWH245" s="39"/>
      <c r="CWI245" s="39"/>
      <c r="CWJ245" s="39"/>
      <c r="CWK245" s="39"/>
      <c r="CWL245" s="39"/>
      <c r="CWM245" s="39"/>
      <c r="CWN245" s="39"/>
      <c r="CWO245" s="39"/>
      <c r="CWP245" s="39"/>
      <c r="CWQ245" s="39"/>
      <c r="CWR245" s="39"/>
      <c r="CWS245" s="39"/>
      <c r="CWT245" s="39"/>
      <c r="CWU245" s="39"/>
      <c r="CWV245" s="39"/>
      <c r="CWW245" s="39"/>
      <c r="CWX245" s="39"/>
      <c r="CWY245" s="39"/>
      <c r="CWZ245" s="39"/>
      <c r="CXA245" s="39"/>
      <c r="CXB245" s="39"/>
      <c r="CXC245" s="39"/>
      <c r="CXD245" s="39"/>
      <c r="CXE245" s="39"/>
      <c r="CXF245" s="39"/>
      <c r="CXG245" s="39"/>
      <c r="CXH245" s="39"/>
      <c r="CXI245" s="39"/>
      <c r="CXJ245" s="39"/>
      <c r="CXK245" s="39"/>
      <c r="CXL245" s="39"/>
      <c r="CXM245" s="39"/>
      <c r="CXN245" s="39"/>
      <c r="CXO245" s="39"/>
      <c r="CXP245" s="39"/>
      <c r="CXQ245" s="39"/>
      <c r="CXR245" s="39"/>
      <c r="CXS245" s="39"/>
      <c r="CXT245" s="39"/>
      <c r="CXU245" s="39"/>
      <c r="CXV245" s="39"/>
      <c r="CXW245" s="39"/>
      <c r="CXX245" s="39"/>
      <c r="CXY245" s="39"/>
      <c r="CXZ245" s="39"/>
      <c r="CYA245" s="39"/>
      <c r="CYB245" s="39"/>
      <c r="CYC245" s="39"/>
      <c r="CYD245" s="39"/>
      <c r="CYE245" s="39"/>
      <c r="CYF245" s="39"/>
      <c r="CYG245" s="39"/>
      <c r="CYH245" s="39"/>
      <c r="CYI245" s="39"/>
      <c r="CYJ245" s="39"/>
      <c r="CYK245" s="39"/>
      <c r="CYL245" s="39"/>
      <c r="CYM245" s="39"/>
      <c r="CYN245" s="39"/>
      <c r="CYO245" s="39"/>
      <c r="CYP245" s="39"/>
      <c r="CYQ245" s="39"/>
      <c r="CYR245" s="39"/>
      <c r="CYS245" s="39"/>
      <c r="CYT245" s="39"/>
      <c r="CYU245" s="39"/>
      <c r="CYV245" s="39"/>
      <c r="CYW245" s="39"/>
      <c r="CYX245" s="39"/>
      <c r="CYY245" s="39"/>
      <c r="CYZ245" s="39"/>
      <c r="CZA245" s="39"/>
      <c r="CZB245" s="39"/>
      <c r="CZC245" s="39"/>
      <c r="CZD245" s="39"/>
      <c r="CZE245" s="39"/>
      <c r="CZF245" s="39"/>
      <c r="CZG245" s="39"/>
      <c r="CZH245" s="39"/>
      <c r="CZI245" s="39"/>
      <c r="CZJ245" s="39"/>
      <c r="CZK245" s="39"/>
      <c r="CZL245" s="39"/>
      <c r="CZM245" s="39"/>
      <c r="CZN245" s="39"/>
      <c r="CZO245" s="39"/>
      <c r="CZP245" s="39"/>
      <c r="CZQ245" s="39"/>
      <c r="CZR245" s="39"/>
      <c r="CZS245" s="39"/>
      <c r="CZT245" s="39"/>
      <c r="CZU245" s="39"/>
      <c r="CZV245" s="39"/>
      <c r="CZW245" s="39"/>
      <c r="CZX245" s="39"/>
      <c r="CZY245" s="39"/>
      <c r="CZZ245" s="39"/>
      <c r="DAA245" s="39"/>
      <c r="DAB245" s="39"/>
      <c r="DAC245" s="39"/>
      <c r="DAD245" s="39"/>
      <c r="DAE245" s="39"/>
      <c r="DAF245" s="39"/>
      <c r="DAG245" s="39"/>
      <c r="DAH245" s="39"/>
      <c r="DAI245" s="39"/>
      <c r="DAJ245" s="39"/>
      <c r="DAK245" s="39"/>
      <c r="DAL245" s="39"/>
      <c r="DAM245" s="39"/>
      <c r="DAN245" s="39"/>
      <c r="DAO245" s="39"/>
      <c r="DAP245" s="39"/>
      <c r="DAQ245" s="39"/>
      <c r="DAR245" s="39"/>
      <c r="DAS245" s="39"/>
      <c r="DAT245" s="39"/>
      <c r="DAU245" s="39"/>
      <c r="DAV245" s="39"/>
      <c r="DAW245" s="39"/>
      <c r="DAX245" s="39"/>
      <c r="DAY245" s="39"/>
      <c r="DAZ245" s="39"/>
      <c r="DBA245" s="39"/>
      <c r="DBB245" s="39"/>
      <c r="DBC245" s="39"/>
      <c r="DBD245" s="39"/>
      <c r="DBE245" s="39"/>
      <c r="DBF245" s="39"/>
      <c r="DBG245" s="39"/>
      <c r="DBH245" s="39"/>
      <c r="DBI245" s="39"/>
      <c r="DBJ245" s="39"/>
      <c r="DBK245" s="39"/>
      <c r="DBL245" s="39"/>
      <c r="DBM245" s="39"/>
      <c r="DBN245" s="39"/>
      <c r="DBO245" s="39"/>
      <c r="DBP245" s="39"/>
      <c r="DBQ245" s="39"/>
      <c r="DBR245" s="39"/>
      <c r="DBS245" s="39"/>
      <c r="DBT245" s="39"/>
      <c r="DBU245" s="39"/>
      <c r="DBV245" s="39"/>
      <c r="DBW245" s="39"/>
      <c r="DBX245" s="39"/>
      <c r="DBY245" s="39"/>
      <c r="DBZ245" s="39"/>
      <c r="DCA245" s="39"/>
      <c r="DCB245" s="39"/>
      <c r="DCC245" s="39"/>
      <c r="DCD245" s="39"/>
      <c r="DCE245" s="39"/>
      <c r="DCF245" s="39"/>
      <c r="DCG245" s="39"/>
      <c r="DCH245" s="39"/>
      <c r="DCI245" s="39"/>
      <c r="DCJ245" s="39"/>
      <c r="DCK245" s="39"/>
      <c r="DCL245" s="39"/>
      <c r="DCM245" s="39"/>
      <c r="DCN245" s="39"/>
      <c r="DCO245" s="39"/>
      <c r="DCP245" s="39"/>
      <c r="DCQ245" s="39"/>
      <c r="DCR245" s="39"/>
      <c r="DCS245" s="39"/>
      <c r="DCT245" s="39"/>
      <c r="DCU245" s="39"/>
      <c r="DCV245" s="39"/>
      <c r="DCW245" s="39"/>
      <c r="DCX245" s="39"/>
      <c r="DCY245" s="39"/>
      <c r="DCZ245" s="39"/>
      <c r="DDA245" s="39"/>
      <c r="DDB245" s="39"/>
      <c r="DDC245" s="39"/>
      <c r="DDD245" s="39"/>
      <c r="DDE245" s="39"/>
      <c r="DDF245" s="39"/>
      <c r="DDG245" s="39"/>
      <c r="DDH245" s="39"/>
      <c r="DDI245" s="39"/>
      <c r="DDJ245" s="39"/>
      <c r="DDK245" s="39"/>
      <c r="DDL245" s="39"/>
      <c r="DDM245" s="39"/>
      <c r="DDN245" s="39"/>
      <c r="DDO245" s="39"/>
      <c r="DDP245" s="39"/>
      <c r="DDQ245" s="39"/>
      <c r="DDR245" s="39"/>
      <c r="DDS245" s="39"/>
      <c r="DDT245" s="39"/>
      <c r="DDU245" s="39"/>
      <c r="DDV245" s="39"/>
      <c r="DDW245" s="39"/>
      <c r="DDX245" s="39"/>
      <c r="DDY245" s="39"/>
      <c r="DDZ245" s="39"/>
      <c r="DEA245" s="39"/>
      <c r="DEB245" s="39"/>
      <c r="DEC245" s="39"/>
      <c r="DED245" s="39"/>
      <c r="DEE245" s="39"/>
      <c r="DEF245" s="39"/>
      <c r="DEG245" s="39"/>
      <c r="DEH245" s="39"/>
      <c r="DEI245" s="39"/>
      <c r="DEJ245" s="39"/>
      <c r="DEK245" s="39"/>
      <c r="DEL245" s="39"/>
      <c r="DEM245" s="39"/>
      <c r="DEN245" s="39"/>
      <c r="DEO245" s="39"/>
      <c r="DEP245" s="39"/>
      <c r="DEQ245" s="39"/>
      <c r="DER245" s="39"/>
      <c r="DES245" s="39"/>
      <c r="DET245" s="39"/>
      <c r="DEU245" s="39"/>
      <c r="DEV245" s="39"/>
      <c r="DEW245" s="39"/>
      <c r="DEX245" s="39"/>
      <c r="DEY245" s="39"/>
      <c r="DEZ245" s="39"/>
      <c r="DFA245" s="39"/>
      <c r="DFB245" s="39"/>
      <c r="DFC245" s="39"/>
      <c r="DFD245" s="39"/>
      <c r="DFE245" s="39"/>
      <c r="DFF245" s="39"/>
      <c r="DFG245" s="39"/>
      <c r="DFH245" s="39"/>
      <c r="DFI245" s="39"/>
      <c r="DFJ245" s="39"/>
      <c r="DFK245" s="39"/>
      <c r="DFL245" s="39"/>
      <c r="DFM245" s="39"/>
      <c r="DFN245" s="39"/>
      <c r="DFO245" s="39"/>
      <c r="DFP245" s="39"/>
      <c r="DFQ245" s="39"/>
      <c r="DFR245" s="39"/>
      <c r="DFS245" s="39"/>
      <c r="DFT245" s="39"/>
      <c r="DFU245" s="39"/>
      <c r="DFV245" s="39"/>
      <c r="DFW245" s="39"/>
      <c r="DFX245" s="39"/>
      <c r="DFY245" s="39"/>
      <c r="DFZ245" s="39"/>
      <c r="DGA245" s="39"/>
      <c r="DGB245" s="39"/>
      <c r="DGC245" s="39"/>
      <c r="DGD245" s="39"/>
      <c r="DGE245" s="39"/>
      <c r="DGF245" s="39"/>
      <c r="DGG245" s="39"/>
      <c r="DGH245" s="39"/>
      <c r="DGI245" s="39"/>
      <c r="DGJ245" s="39"/>
      <c r="DGK245" s="39"/>
      <c r="DGL245" s="39"/>
      <c r="DGM245" s="39"/>
      <c r="DGN245" s="39"/>
      <c r="DGO245" s="39"/>
      <c r="DGP245" s="39"/>
      <c r="DGQ245" s="39"/>
      <c r="DGR245" s="39"/>
      <c r="DGS245" s="39"/>
      <c r="DGT245" s="39"/>
      <c r="DGU245" s="39"/>
      <c r="DGV245" s="39"/>
      <c r="DGW245" s="39"/>
      <c r="DGX245" s="39"/>
      <c r="DGY245" s="39"/>
      <c r="DGZ245" s="39"/>
      <c r="DHA245" s="39"/>
      <c r="DHB245" s="39"/>
      <c r="DHC245" s="39"/>
      <c r="DHD245" s="39"/>
      <c r="DHE245" s="39"/>
      <c r="DHF245" s="39"/>
      <c r="DHG245" s="39"/>
      <c r="DHH245" s="39"/>
      <c r="DHI245" s="39"/>
      <c r="DHJ245" s="39"/>
      <c r="DHK245" s="39"/>
      <c r="DHL245" s="39"/>
      <c r="DHM245" s="39"/>
      <c r="DHN245" s="39"/>
      <c r="DHO245" s="39"/>
      <c r="DHP245" s="39"/>
      <c r="DHQ245" s="39"/>
      <c r="DHR245" s="39"/>
      <c r="DHS245" s="39"/>
      <c r="DHT245" s="39"/>
      <c r="DHU245" s="39"/>
      <c r="DHV245" s="39"/>
      <c r="DHW245" s="39"/>
      <c r="DHX245" s="39"/>
      <c r="DHY245" s="39"/>
      <c r="DHZ245" s="39"/>
      <c r="DIA245" s="39"/>
      <c r="DIB245" s="39"/>
      <c r="DIC245" s="39"/>
      <c r="DID245" s="39"/>
      <c r="DIE245" s="39"/>
      <c r="DIF245" s="39"/>
      <c r="DIG245" s="39"/>
      <c r="DIH245" s="39"/>
      <c r="DII245" s="39"/>
      <c r="DIJ245" s="39"/>
      <c r="DIK245" s="39"/>
      <c r="DIL245" s="39"/>
      <c r="DIM245" s="39"/>
      <c r="DIN245" s="39"/>
      <c r="DIO245" s="39"/>
      <c r="DIP245" s="39"/>
      <c r="DIQ245" s="39"/>
      <c r="DIR245" s="39"/>
      <c r="DIS245" s="39"/>
      <c r="DIT245" s="39"/>
      <c r="DIU245" s="39"/>
      <c r="DIV245" s="39"/>
      <c r="DIW245" s="39"/>
      <c r="DIX245" s="39"/>
      <c r="DIY245" s="39"/>
      <c r="DIZ245" s="39"/>
      <c r="DJA245" s="39"/>
      <c r="DJB245" s="39"/>
      <c r="DJC245" s="39"/>
      <c r="DJD245" s="39"/>
      <c r="DJE245" s="39"/>
      <c r="DJF245" s="39"/>
      <c r="DJG245" s="39"/>
      <c r="DJH245" s="39"/>
      <c r="DJI245" s="39"/>
      <c r="DJJ245" s="39"/>
      <c r="DJK245" s="39"/>
      <c r="DJL245" s="39"/>
      <c r="DJM245" s="39"/>
      <c r="DJN245" s="39"/>
      <c r="DJO245" s="39"/>
      <c r="DJP245" s="39"/>
      <c r="DJQ245" s="39"/>
      <c r="DJR245" s="39"/>
      <c r="DJS245" s="39"/>
      <c r="DJT245" s="39"/>
      <c r="DJU245" s="39"/>
      <c r="DJV245" s="39"/>
      <c r="DJW245" s="39"/>
      <c r="DJX245" s="39"/>
      <c r="DJY245" s="39"/>
      <c r="DJZ245" s="39"/>
      <c r="DKA245" s="39"/>
      <c r="DKB245" s="39"/>
      <c r="DKC245" s="39"/>
      <c r="DKD245" s="39"/>
      <c r="DKE245" s="39"/>
      <c r="DKF245" s="39"/>
      <c r="DKG245" s="39"/>
      <c r="DKH245" s="39"/>
      <c r="DKI245" s="39"/>
      <c r="DKJ245" s="39"/>
      <c r="DKK245" s="39"/>
      <c r="DKL245" s="39"/>
      <c r="DKM245" s="39"/>
      <c r="DKN245" s="39"/>
      <c r="DKO245" s="39"/>
      <c r="DKP245" s="39"/>
      <c r="DKQ245" s="39"/>
      <c r="DKR245" s="39"/>
      <c r="DKS245" s="39"/>
      <c r="DKT245" s="39"/>
      <c r="DKU245" s="39"/>
      <c r="DKV245" s="39"/>
      <c r="DKW245" s="39"/>
      <c r="DKX245" s="39"/>
      <c r="DKY245" s="39"/>
      <c r="DKZ245" s="39"/>
      <c r="DLA245" s="39"/>
      <c r="DLB245" s="39"/>
      <c r="DLC245" s="39"/>
      <c r="DLD245" s="39"/>
      <c r="DLE245" s="39"/>
      <c r="DLF245" s="39"/>
      <c r="DLG245" s="39"/>
      <c r="DLH245" s="39"/>
      <c r="DLI245" s="39"/>
      <c r="DLJ245" s="39"/>
      <c r="DLK245" s="39"/>
      <c r="DLL245" s="39"/>
      <c r="DLM245" s="39"/>
      <c r="DLN245" s="39"/>
      <c r="DLO245" s="39"/>
      <c r="DLP245" s="39"/>
      <c r="DLQ245" s="39"/>
      <c r="DLR245" s="39"/>
      <c r="DLS245" s="39"/>
      <c r="DLT245" s="39"/>
      <c r="DLU245" s="39"/>
      <c r="DLV245" s="39"/>
      <c r="DLW245" s="39"/>
      <c r="DLX245" s="39"/>
      <c r="DLY245" s="39"/>
      <c r="DLZ245" s="39"/>
      <c r="DMA245" s="39"/>
      <c r="DMB245" s="39"/>
      <c r="DMC245" s="39"/>
      <c r="DMD245" s="39"/>
      <c r="DME245" s="39"/>
      <c r="DMF245" s="39"/>
      <c r="DMG245" s="39"/>
      <c r="DMH245" s="39"/>
      <c r="DMI245" s="39"/>
      <c r="DMJ245" s="39"/>
      <c r="DMK245" s="39"/>
      <c r="DML245" s="39"/>
      <c r="DMM245" s="39"/>
      <c r="DMN245" s="39"/>
      <c r="DMO245" s="39"/>
      <c r="DMP245" s="39"/>
      <c r="DMQ245" s="39"/>
      <c r="DMR245" s="39"/>
      <c r="DMS245" s="39"/>
      <c r="DMT245" s="39"/>
      <c r="DMU245" s="39"/>
      <c r="DMV245" s="39"/>
      <c r="DMW245" s="39"/>
      <c r="DMX245" s="39"/>
      <c r="DMY245" s="39"/>
      <c r="DMZ245" s="39"/>
      <c r="DNA245" s="39"/>
      <c r="DNB245" s="39"/>
      <c r="DNC245" s="39"/>
      <c r="DND245" s="39"/>
      <c r="DNE245" s="39"/>
      <c r="DNF245" s="39"/>
      <c r="DNG245" s="39"/>
      <c r="DNH245" s="39"/>
      <c r="DNI245" s="39"/>
      <c r="DNJ245" s="39"/>
      <c r="DNK245" s="39"/>
      <c r="DNL245" s="39"/>
      <c r="DNM245" s="39"/>
      <c r="DNN245" s="39"/>
      <c r="DNO245" s="39"/>
      <c r="DNP245" s="39"/>
      <c r="DNQ245" s="39"/>
      <c r="DNR245" s="39"/>
      <c r="DNS245" s="39"/>
      <c r="DNT245" s="39"/>
      <c r="DNU245" s="39"/>
      <c r="DNV245" s="39"/>
      <c r="DNW245" s="39"/>
      <c r="DNX245" s="39"/>
      <c r="DNY245" s="39"/>
      <c r="DNZ245" s="39"/>
      <c r="DOA245" s="39"/>
      <c r="DOB245" s="39"/>
      <c r="DOC245" s="39"/>
      <c r="DOD245" s="39"/>
      <c r="DOE245" s="39"/>
      <c r="DOF245" s="39"/>
      <c r="DOG245" s="39"/>
      <c r="DOH245" s="39"/>
      <c r="DOI245" s="39"/>
      <c r="DOJ245" s="39"/>
      <c r="DOK245" s="39"/>
      <c r="DOL245" s="39"/>
      <c r="DOM245" s="39"/>
      <c r="DON245" s="39"/>
      <c r="DOO245" s="39"/>
      <c r="DOP245" s="39"/>
      <c r="DOQ245" s="39"/>
      <c r="DOR245" s="39"/>
      <c r="DOS245" s="39"/>
      <c r="DOT245" s="39"/>
      <c r="DOU245" s="39"/>
      <c r="DOV245" s="39"/>
      <c r="DOW245" s="39"/>
      <c r="DOX245" s="39"/>
      <c r="DOY245" s="39"/>
      <c r="DOZ245" s="39"/>
      <c r="DPA245" s="39"/>
      <c r="DPB245" s="39"/>
      <c r="DPC245" s="39"/>
      <c r="DPD245" s="39"/>
      <c r="DPE245" s="39"/>
      <c r="DPF245" s="39"/>
      <c r="DPG245" s="39"/>
      <c r="DPH245" s="39"/>
      <c r="DPI245" s="39"/>
      <c r="DPJ245" s="39"/>
      <c r="DPK245" s="39"/>
      <c r="DPL245" s="39"/>
      <c r="DPM245" s="39"/>
      <c r="DPN245" s="39"/>
      <c r="DPO245" s="39"/>
      <c r="DPP245" s="39"/>
      <c r="DPQ245" s="39"/>
      <c r="DPR245" s="39"/>
      <c r="DPS245" s="39"/>
      <c r="DPT245" s="39"/>
      <c r="DPU245" s="39"/>
      <c r="DPV245" s="39"/>
      <c r="DPW245" s="39"/>
      <c r="DPX245" s="39"/>
      <c r="DPY245" s="39"/>
      <c r="DPZ245" s="39"/>
      <c r="DQA245" s="39"/>
      <c r="DQB245" s="39"/>
      <c r="DQC245" s="39"/>
      <c r="DQD245" s="39"/>
      <c r="DQE245" s="39"/>
      <c r="DQF245" s="39"/>
      <c r="DQG245" s="39"/>
      <c r="DQH245" s="39"/>
      <c r="DQI245" s="39"/>
      <c r="DQJ245" s="39"/>
      <c r="DQK245" s="39"/>
      <c r="DQL245" s="39"/>
      <c r="DQM245" s="39"/>
      <c r="DQN245" s="39"/>
      <c r="DQO245" s="39"/>
      <c r="DQP245" s="39"/>
      <c r="DQQ245" s="39"/>
      <c r="DQR245" s="39"/>
      <c r="DQS245" s="39"/>
      <c r="DQT245" s="39"/>
      <c r="DQU245" s="39"/>
      <c r="DQV245" s="39"/>
      <c r="DQW245" s="39"/>
      <c r="DQX245" s="39"/>
      <c r="DQY245" s="39"/>
      <c r="DQZ245" s="39"/>
      <c r="DRA245" s="39"/>
      <c r="DRB245" s="39"/>
      <c r="DRC245" s="39"/>
      <c r="DRD245" s="39"/>
      <c r="DRE245" s="39"/>
      <c r="DRF245" s="39"/>
      <c r="DRG245" s="39"/>
      <c r="DRH245" s="39"/>
      <c r="DRI245" s="39"/>
      <c r="DRJ245" s="39"/>
      <c r="DRK245" s="39"/>
      <c r="DRL245" s="39"/>
      <c r="DRM245" s="39"/>
      <c r="DRN245" s="39"/>
      <c r="DRO245" s="39"/>
      <c r="DRP245" s="39"/>
      <c r="DRQ245" s="39"/>
      <c r="DRR245" s="39"/>
      <c r="DRS245" s="39"/>
      <c r="DRT245" s="39"/>
      <c r="DRU245" s="39"/>
      <c r="DRV245" s="39"/>
      <c r="DRW245" s="39"/>
      <c r="DRX245" s="39"/>
      <c r="DRY245" s="39"/>
      <c r="DRZ245" s="39"/>
      <c r="DSA245" s="39"/>
      <c r="DSB245" s="39"/>
      <c r="DSC245" s="39"/>
      <c r="DSD245" s="39"/>
      <c r="DSE245" s="39"/>
      <c r="DSF245" s="39"/>
      <c r="DSG245" s="39"/>
      <c r="DSH245" s="39"/>
      <c r="DSI245" s="39"/>
      <c r="DSJ245" s="39"/>
      <c r="DSK245" s="39"/>
      <c r="DSL245" s="39"/>
      <c r="DSM245" s="39"/>
      <c r="DSN245" s="39"/>
      <c r="DSO245" s="39"/>
      <c r="DSP245" s="39"/>
      <c r="DSQ245" s="39"/>
      <c r="DSR245" s="39"/>
      <c r="DSS245" s="39"/>
      <c r="DST245" s="39"/>
      <c r="DSU245" s="39"/>
      <c r="DSV245" s="39"/>
      <c r="DSW245" s="39"/>
      <c r="DSX245" s="39"/>
      <c r="DSY245" s="39"/>
      <c r="DSZ245" s="39"/>
      <c r="DTA245" s="39"/>
      <c r="DTB245" s="39"/>
      <c r="DTC245" s="39"/>
      <c r="DTD245" s="39"/>
      <c r="DTE245" s="39"/>
      <c r="DTF245" s="39"/>
      <c r="DTG245" s="39"/>
      <c r="DTH245" s="39"/>
      <c r="DTI245" s="39"/>
      <c r="DTJ245" s="39"/>
      <c r="DTK245" s="39"/>
      <c r="DTL245" s="39"/>
      <c r="DTM245" s="39"/>
      <c r="DTN245" s="39"/>
      <c r="DTO245" s="39"/>
      <c r="DTP245" s="39"/>
      <c r="DTQ245" s="39"/>
      <c r="DTR245" s="39"/>
      <c r="DTS245" s="39"/>
      <c r="DTT245" s="39"/>
      <c r="DTU245" s="39"/>
      <c r="DTV245" s="39"/>
      <c r="DTW245" s="39"/>
      <c r="DTX245" s="39"/>
      <c r="DTY245" s="39"/>
      <c r="DTZ245" s="39"/>
      <c r="DUA245" s="39"/>
      <c r="DUB245" s="39"/>
      <c r="DUC245" s="39"/>
      <c r="DUD245" s="39"/>
      <c r="DUE245" s="39"/>
      <c r="DUF245" s="39"/>
      <c r="DUG245" s="39"/>
      <c r="DUH245" s="39"/>
      <c r="DUI245" s="39"/>
      <c r="DUJ245" s="39"/>
      <c r="DUK245" s="39"/>
      <c r="DUL245" s="39"/>
      <c r="DUM245" s="39"/>
      <c r="DUN245" s="39"/>
      <c r="DUO245" s="39"/>
      <c r="DUP245" s="39"/>
      <c r="DUQ245" s="39"/>
      <c r="DUR245" s="39"/>
      <c r="DUS245" s="39"/>
      <c r="DUT245" s="39"/>
      <c r="DUU245" s="39"/>
      <c r="DUV245" s="39"/>
      <c r="DUW245" s="39"/>
      <c r="DUX245" s="39"/>
      <c r="DUY245" s="39"/>
      <c r="DUZ245" s="39"/>
      <c r="DVA245" s="39"/>
      <c r="DVB245" s="39"/>
      <c r="DVC245" s="39"/>
      <c r="DVD245" s="39"/>
      <c r="DVE245" s="39"/>
      <c r="DVF245" s="39"/>
      <c r="DVG245" s="39"/>
      <c r="DVH245" s="39"/>
      <c r="DVI245" s="39"/>
      <c r="DVJ245" s="39"/>
      <c r="DVK245" s="39"/>
      <c r="DVL245" s="39"/>
      <c r="DVM245" s="39"/>
      <c r="DVN245" s="39"/>
      <c r="DVO245" s="39"/>
      <c r="DVP245" s="39"/>
      <c r="DVQ245" s="39"/>
      <c r="DVR245" s="39"/>
      <c r="DVS245" s="39"/>
      <c r="DVT245" s="39"/>
      <c r="DVU245" s="39"/>
      <c r="DVV245" s="39"/>
      <c r="DVW245" s="39"/>
      <c r="DVX245" s="39"/>
      <c r="DVY245" s="39"/>
      <c r="DVZ245" s="39"/>
      <c r="DWA245" s="39"/>
      <c r="DWB245" s="39"/>
      <c r="DWC245" s="39"/>
      <c r="DWD245" s="39"/>
      <c r="DWE245" s="39"/>
      <c r="DWF245" s="39"/>
      <c r="DWG245" s="39"/>
      <c r="DWH245" s="39"/>
      <c r="DWI245" s="39"/>
      <c r="DWJ245" s="39"/>
      <c r="DWK245" s="39"/>
      <c r="DWL245" s="39"/>
      <c r="DWM245" s="39"/>
      <c r="DWN245" s="39"/>
      <c r="DWO245" s="39"/>
      <c r="DWP245" s="39"/>
      <c r="DWQ245" s="39"/>
      <c r="DWR245" s="39"/>
      <c r="DWS245" s="39"/>
      <c r="DWT245" s="39"/>
      <c r="DWU245" s="39"/>
      <c r="DWV245" s="39"/>
      <c r="DWW245" s="39"/>
      <c r="DWX245" s="39"/>
      <c r="DWY245" s="39"/>
      <c r="DWZ245" s="39"/>
      <c r="DXA245" s="39"/>
      <c r="DXB245" s="39"/>
      <c r="DXC245" s="39"/>
      <c r="DXD245" s="39"/>
      <c r="DXE245" s="39"/>
      <c r="DXF245" s="39"/>
      <c r="DXG245" s="39"/>
      <c r="DXH245" s="39"/>
      <c r="DXI245" s="39"/>
      <c r="DXJ245" s="39"/>
      <c r="DXK245" s="39"/>
      <c r="DXL245" s="39"/>
      <c r="DXM245" s="39"/>
      <c r="DXN245" s="39"/>
      <c r="DXO245" s="39"/>
      <c r="DXP245" s="39"/>
      <c r="DXQ245" s="39"/>
      <c r="DXR245" s="39"/>
      <c r="DXS245" s="39"/>
      <c r="DXT245" s="39"/>
      <c r="DXU245" s="39"/>
      <c r="DXV245" s="39"/>
      <c r="DXW245" s="39"/>
      <c r="DXX245" s="39"/>
      <c r="DXY245" s="39"/>
      <c r="DXZ245" s="39"/>
      <c r="DYA245" s="39"/>
      <c r="DYB245" s="39"/>
      <c r="DYC245" s="39"/>
      <c r="DYD245" s="39"/>
      <c r="DYE245" s="39"/>
      <c r="DYF245" s="39"/>
      <c r="DYG245" s="39"/>
      <c r="DYH245" s="39"/>
      <c r="DYI245" s="39"/>
      <c r="DYJ245" s="39"/>
      <c r="DYK245" s="39"/>
      <c r="DYL245" s="39"/>
      <c r="DYM245" s="39"/>
      <c r="DYN245" s="39"/>
      <c r="DYO245" s="39"/>
      <c r="DYP245" s="39"/>
      <c r="DYQ245" s="39"/>
      <c r="DYR245" s="39"/>
      <c r="DYS245" s="39"/>
      <c r="DYT245" s="39"/>
      <c r="DYU245" s="39"/>
      <c r="DYV245" s="39"/>
      <c r="DYW245" s="39"/>
      <c r="DYX245" s="39"/>
      <c r="DYY245" s="39"/>
      <c r="DYZ245" s="39"/>
      <c r="DZA245" s="39"/>
      <c r="DZB245" s="39"/>
      <c r="DZC245" s="39"/>
      <c r="DZD245" s="39"/>
      <c r="DZE245" s="39"/>
      <c r="DZF245" s="39"/>
      <c r="DZG245" s="39"/>
      <c r="DZH245" s="39"/>
      <c r="DZI245" s="39"/>
      <c r="DZJ245" s="39"/>
      <c r="DZK245" s="39"/>
      <c r="DZL245" s="39"/>
      <c r="DZM245" s="39"/>
      <c r="DZN245" s="39"/>
      <c r="DZO245" s="39"/>
      <c r="DZP245" s="39"/>
      <c r="DZQ245" s="39"/>
      <c r="DZR245" s="39"/>
      <c r="DZS245" s="39"/>
      <c r="DZT245" s="39"/>
      <c r="DZU245" s="39"/>
      <c r="DZV245" s="39"/>
      <c r="DZW245" s="39"/>
      <c r="DZX245" s="39"/>
      <c r="DZY245" s="39"/>
      <c r="DZZ245" s="39"/>
      <c r="EAA245" s="39"/>
      <c r="EAB245" s="39"/>
      <c r="EAC245" s="39"/>
      <c r="EAD245" s="39"/>
      <c r="EAE245" s="39"/>
      <c r="EAF245" s="39"/>
      <c r="EAG245" s="39"/>
      <c r="EAH245" s="39"/>
      <c r="EAI245" s="39"/>
      <c r="EAJ245" s="39"/>
      <c r="EAK245" s="39"/>
      <c r="EAL245" s="39"/>
      <c r="EAM245" s="39"/>
      <c r="EAN245" s="39"/>
      <c r="EAO245" s="39"/>
      <c r="EAP245" s="39"/>
      <c r="EAQ245" s="39"/>
      <c r="EAR245" s="39"/>
      <c r="EAS245" s="39"/>
      <c r="EAT245" s="39"/>
      <c r="EAU245" s="39"/>
      <c r="EAV245" s="39"/>
      <c r="EAW245" s="39"/>
      <c r="EAX245" s="39"/>
      <c r="EAY245" s="39"/>
      <c r="EAZ245" s="39"/>
      <c r="EBA245" s="39"/>
      <c r="EBB245" s="39"/>
      <c r="EBC245" s="39"/>
      <c r="EBD245" s="39"/>
      <c r="EBE245" s="39"/>
      <c r="EBF245" s="39"/>
      <c r="EBG245" s="39"/>
      <c r="EBH245" s="39"/>
      <c r="EBI245" s="39"/>
      <c r="EBJ245" s="39"/>
      <c r="EBK245" s="39"/>
      <c r="EBL245" s="39"/>
      <c r="EBM245" s="39"/>
      <c r="EBN245" s="39"/>
      <c r="EBO245" s="39"/>
      <c r="EBP245" s="39"/>
      <c r="EBQ245" s="39"/>
      <c r="EBR245" s="39"/>
      <c r="EBS245" s="39"/>
      <c r="EBT245" s="39"/>
      <c r="EBU245" s="39"/>
      <c r="EBV245" s="39"/>
      <c r="EBW245" s="39"/>
      <c r="EBX245" s="39"/>
      <c r="EBY245" s="39"/>
      <c r="EBZ245" s="39"/>
      <c r="ECA245" s="39"/>
      <c r="ECB245" s="39"/>
      <c r="ECC245" s="39"/>
      <c r="ECD245" s="39"/>
      <c r="ECE245" s="39"/>
      <c r="ECF245" s="39"/>
      <c r="ECG245" s="39"/>
      <c r="ECH245" s="39"/>
      <c r="ECI245" s="39"/>
      <c r="ECJ245" s="39"/>
      <c r="ECK245" s="39"/>
      <c r="ECL245" s="39"/>
      <c r="ECM245" s="39"/>
      <c r="ECN245" s="39"/>
      <c r="ECO245" s="39"/>
      <c r="ECP245" s="39"/>
      <c r="ECQ245" s="39"/>
      <c r="ECR245" s="39"/>
      <c r="ECS245" s="39"/>
      <c r="ECT245" s="39"/>
      <c r="ECU245" s="39"/>
      <c r="ECV245" s="39"/>
      <c r="ECW245" s="39"/>
      <c r="ECX245" s="39"/>
      <c r="ECY245" s="39"/>
      <c r="ECZ245" s="39"/>
      <c r="EDA245" s="39"/>
      <c r="EDB245" s="39"/>
      <c r="EDC245" s="39"/>
      <c r="EDD245" s="39"/>
      <c r="EDE245" s="39"/>
      <c r="EDF245" s="39"/>
      <c r="EDG245" s="39"/>
      <c r="EDH245" s="39"/>
      <c r="EDI245" s="39"/>
      <c r="EDJ245" s="39"/>
      <c r="EDK245" s="39"/>
      <c r="EDL245" s="39"/>
      <c r="EDM245" s="39"/>
      <c r="EDN245" s="39"/>
      <c r="EDO245" s="39"/>
      <c r="EDP245" s="39"/>
      <c r="EDQ245" s="39"/>
      <c r="EDR245" s="39"/>
      <c r="EDS245" s="39"/>
      <c r="EDT245" s="39"/>
      <c r="EDU245" s="39"/>
      <c r="EDV245" s="39"/>
      <c r="EDW245" s="39"/>
      <c r="EDX245" s="39"/>
      <c r="EDY245" s="39"/>
      <c r="EDZ245" s="39"/>
      <c r="EEA245" s="39"/>
      <c r="EEB245" s="39"/>
      <c r="EEC245" s="39"/>
      <c r="EED245" s="39"/>
      <c r="EEE245" s="39"/>
      <c r="EEF245" s="39"/>
      <c r="EEG245" s="39"/>
      <c r="EEH245" s="39"/>
      <c r="EEI245" s="39"/>
      <c r="EEJ245" s="39"/>
      <c r="EEK245" s="39"/>
      <c r="EEL245" s="39"/>
      <c r="EEM245" s="39"/>
      <c r="EEN245" s="39"/>
      <c r="EEO245" s="39"/>
      <c r="EEP245" s="39"/>
      <c r="EEQ245" s="39"/>
      <c r="EER245" s="39"/>
      <c r="EES245" s="39"/>
      <c r="EET245" s="39"/>
      <c r="EEU245" s="39"/>
      <c r="EEV245" s="39"/>
      <c r="EEW245" s="39"/>
      <c r="EEX245" s="39"/>
      <c r="EEY245" s="39"/>
      <c r="EEZ245" s="39"/>
      <c r="EFA245" s="39"/>
      <c r="EFB245" s="39"/>
      <c r="EFC245" s="39"/>
      <c r="EFD245" s="39"/>
      <c r="EFE245" s="39"/>
      <c r="EFF245" s="39"/>
      <c r="EFG245" s="39"/>
      <c r="EFH245" s="39"/>
      <c r="EFI245" s="39"/>
      <c r="EFJ245" s="39"/>
      <c r="EFK245" s="39"/>
      <c r="EFL245" s="39"/>
      <c r="EFM245" s="39"/>
      <c r="EFN245" s="39"/>
      <c r="EFO245" s="39"/>
      <c r="EFP245" s="39"/>
      <c r="EFQ245" s="39"/>
      <c r="EFR245" s="39"/>
      <c r="EFS245" s="39"/>
      <c r="EFT245" s="39"/>
      <c r="EFU245" s="39"/>
      <c r="EFV245" s="39"/>
      <c r="EFW245" s="39"/>
      <c r="EFX245" s="39"/>
      <c r="EFY245" s="39"/>
      <c r="EFZ245" s="39"/>
      <c r="EGA245" s="39"/>
      <c r="EGB245" s="39"/>
      <c r="EGC245" s="39"/>
      <c r="EGD245" s="39"/>
      <c r="EGE245" s="39"/>
      <c r="EGF245" s="39"/>
      <c r="EGG245" s="39"/>
      <c r="EGH245" s="39"/>
      <c r="EGI245" s="39"/>
      <c r="EGJ245" s="39"/>
      <c r="EGK245" s="39"/>
      <c r="EGL245" s="39"/>
      <c r="EGM245" s="39"/>
      <c r="EGN245" s="39"/>
      <c r="EGO245" s="39"/>
      <c r="EGP245" s="39"/>
      <c r="EGQ245" s="39"/>
      <c r="EGR245" s="39"/>
      <c r="EGS245" s="39"/>
      <c r="EGT245" s="39"/>
      <c r="EGU245" s="39"/>
      <c r="EGV245" s="39"/>
      <c r="EGW245" s="39"/>
      <c r="EGX245" s="39"/>
      <c r="EGY245" s="39"/>
      <c r="EGZ245" s="39"/>
      <c r="EHA245" s="39"/>
      <c r="EHB245" s="39"/>
      <c r="EHC245" s="39"/>
      <c r="EHD245" s="39"/>
      <c r="EHE245" s="39"/>
      <c r="EHF245" s="39"/>
      <c r="EHG245" s="39"/>
      <c r="EHH245" s="39"/>
      <c r="EHI245" s="39"/>
      <c r="EHJ245" s="39"/>
      <c r="EHK245" s="39"/>
      <c r="EHL245" s="39"/>
      <c r="EHM245" s="39"/>
      <c r="EHN245" s="39"/>
      <c r="EHO245" s="39"/>
      <c r="EHP245" s="39"/>
      <c r="EHQ245" s="39"/>
      <c r="EHR245" s="39"/>
      <c r="EHS245" s="39"/>
      <c r="EHT245" s="39"/>
      <c r="EHU245" s="39"/>
      <c r="EHV245" s="39"/>
      <c r="EHW245" s="39"/>
      <c r="EHX245" s="39"/>
      <c r="EHY245" s="39"/>
      <c r="EHZ245" s="39"/>
      <c r="EIA245" s="39"/>
      <c r="EIB245" s="39"/>
      <c r="EIC245" s="39"/>
      <c r="EID245" s="39"/>
      <c r="EIE245" s="39"/>
      <c r="EIF245" s="39"/>
      <c r="EIG245" s="39"/>
      <c r="EIH245" s="39"/>
      <c r="EII245" s="39"/>
      <c r="EIJ245" s="39"/>
      <c r="EIK245" s="39"/>
      <c r="EIL245" s="39"/>
      <c r="EIM245" s="39"/>
      <c r="EIN245" s="39"/>
      <c r="EIO245" s="39"/>
      <c r="EIP245" s="39"/>
      <c r="EIQ245" s="39"/>
      <c r="EIR245" s="39"/>
      <c r="EIS245" s="39"/>
      <c r="EIT245" s="39"/>
      <c r="EIU245" s="39"/>
      <c r="EIV245" s="39"/>
      <c r="EIW245" s="39"/>
      <c r="EIX245" s="39"/>
      <c r="EIY245" s="39"/>
      <c r="EIZ245" s="39"/>
      <c r="EJA245" s="39"/>
      <c r="EJB245" s="39"/>
      <c r="EJC245" s="39"/>
      <c r="EJD245" s="39"/>
      <c r="EJE245" s="39"/>
      <c r="EJF245" s="39"/>
      <c r="EJG245" s="39"/>
      <c r="EJH245" s="39"/>
      <c r="EJI245" s="39"/>
      <c r="EJJ245" s="39"/>
      <c r="EJK245" s="39"/>
      <c r="EJL245" s="39"/>
      <c r="EJM245" s="39"/>
      <c r="EJN245" s="39"/>
      <c r="EJO245" s="39"/>
      <c r="EJP245" s="39"/>
      <c r="EJQ245" s="39"/>
      <c r="EJR245" s="39"/>
      <c r="EJS245" s="39"/>
      <c r="EJT245" s="39"/>
      <c r="EJU245" s="39"/>
      <c r="EJV245" s="39"/>
      <c r="EJW245" s="39"/>
      <c r="EJX245" s="39"/>
      <c r="EJY245" s="39"/>
      <c r="EJZ245" s="39"/>
      <c r="EKA245" s="39"/>
      <c r="EKB245" s="39"/>
      <c r="EKC245" s="39"/>
      <c r="EKD245" s="39"/>
      <c r="EKE245" s="39"/>
      <c r="EKF245" s="39"/>
      <c r="EKG245" s="39"/>
      <c r="EKH245" s="39"/>
      <c r="EKI245" s="39"/>
      <c r="EKJ245" s="39"/>
      <c r="EKK245" s="39"/>
      <c r="EKL245" s="39"/>
      <c r="EKM245" s="39"/>
      <c r="EKN245" s="39"/>
      <c r="EKO245" s="39"/>
      <c r="EKP245" s="39"/>
      <c r="EKQ245" s="39"/>
      <c r="EKR245" s="39"/>
      <c r="EKS245" s="39"/>
      <c r="EKT245" s="39"/>
      <c r="EKU245" s="39"/>
      <c r="EKV245" s="39"/>
      <c r="EKW245" s="39"/>
      <c r="EKX245" s="39"/>
      <c r="EKY245" s="39"/>
      <c r="EKZ245" s="39"/>
      <c r="ELA245" s="39"/>
      <c r="ELB245" s="39"/>
      <c r="ELC245" s="39"/>
      <c r="ELD245" s="39"/>
      <c r="ELE245" s="39"/>
      <c r="ELF245" s="39"/>
      <c r="ELG245" s="39"/>
      <c r="ELH245" s="39"/>
      <c r="ELI245" s="39"/>
      <c r="ELJ245" s="39"/>
      <c r="ELK245" s="39"/>
      <c r="ELL245" s="39"/>
      <c r="ELM245" s="39"/>
      <c r="ELN245" s="39"/>
      <c r="ELO245" s="39"/>
      <c r="ELP245" s="39"/>
      <c r="ELQ245" s="39"/>
      <c r="ELR245" s="39"/>
      <c r="ELS245" s="39"/>
      <c r="ELT245" s="39"/>
      <c r="ELU245" s="39"/>
      <c r="ELV245" s="39"/>
      <c r="ELW245" s="39"/>
      <c r="ELX245" s="39"/>
      <c r="ELY245" s="39"/>
      <c r="ELZ245" s="39"/>
      <c r="EMA245" s="39"/>
      <c r="EMB245" s="39"/>
      <c r="EMC245" s="39"/>
      <c r="EMD245" s="39"/>
      <c r="EME245" s="39"/>
      <c r="EMF245" s="39"/>
      <c r="EMG245" s="39"/>
      <c r="EMH245" s="39"/>
      <c r="EMI245" s="39"/>
      <c r="EMJ245" s="39"/>
      <c r="EMK245" s="39"/>
      <c r="EML245" s="39"/>
      <c r="EMM245" s="39"/>
      <c r="EMN245" s="39"/>
      <c r="EMO245" s="39"/>
      <c r="EMP245" s="39"/>
      <c r="EMQ245" s="39"/>
      <c r="EMR245" s="39"/>
      <c r="EMS245" s="39"/>
      <c r="EMT245" s="39"/>
      <c r="EMU245" s="39"/>
      <c r="EMV245" s="39"/>
      <c r="EMW245" s="39"/>
      <c r="EMX245" s="39"/>
      <c r="EMY245" s="39"/>
      <c r="EMZ245" s="39"/>
      <c r="ENA245" s="39"/>
      <c r="ENB245" s="39"/>
      <c r="ENC245" s="39"/>
      <c r="END245" s="39"/>
      <c r="ENE245" s="39"/>
      <c r="ENF245" s="39"/>
      <c r="ENG245" s="39"/>
      <c r="ENH245" s="39"/>
      <c r="ENI245" s="39"/>
      <c r="ENJ245" s="39"/>
      <c r="ENK245" s="39"/>
      <c r="ENL245" s="39"/>
      <c r="ENM245" s="39"/>
      <c r="ENN245" s="39"/>
      <c r="ENO245" s="39"/>
      <c r="ENP245" s="39"/>
      <c r="ENQ245" s="39"/>
      <c r="ENR245" s="39"/>
      <c r="ENS245" s="39"/>
      <c r="ENT245" s="39"/>
      <c r="ENU245" s="39"/>
      <c r="ENV245" s="39"/>
      <c r="ENW245" s="39"/>
      <c r="ENX245" s="39"/>
      <c r="ENY245" s="39"/>
      <c r="ENZ245" s="39"/>
      <c r="EOA245" s="39"/>
      <c r="EOB245" s="39"/>
      <c r="EOC245" s="39"/>
      <c r="EOD245" s="39"/>
      <c r="EOE245" s="39"/>
      <c r="EOF245" s="39"/>
      <c r="EOG245" s="39"/>
      <c r="EOH245" s="39"/>
      <c r="EOI245" s="39"/>
      <c r="EOJ245" s="39"/>
      <c r="EOK245" s="39"/>
      <c r="EOL245" s="39"/>
      <c r="EOM245" s="39"/>
      <c r="EON245" s="39"/>
      <c r="EOO245" s="39"/>
      <c r="EOP245" s="39"/>
      <c r="EOQ245" s="39"/>
      <c r="EOR245" s="39"/>
      <c r="EOS245" s="39"/>
      <c r="EOT245" s="39"/>
      <c r="EOU245" s="39"/>
      <c r="EOV245" s="39"/>
      <c r="EOW245" s="39"/>
      <c r="EOX245" s="39"/>
      <c r="EOY245" s="39"/>
      <c r="EOZ245" s="39"/>
      <c r="EPA245" s="39"/>
      <c r="EPB245" s="39"/>
      <c r="EPC245" s="39"/>
      <c r="EPD245" s="39"/>
      <c r="EPE245" s="39"/>
      <c r="EPF245" s="39"/>
      <c r="EPG245" s="39"/>
      <c r="EPH245" s="39"/>
      <c r="EPI245" s="39"/>
      <c r="EPJ245" s="39"/>
      <c r="EPK245" s="39"/>
      <c r="EPL245" s="39"/>
      <c r="EPM245" s="39"/>
      <c r="EPN245" s="39"/>
      <c r="EPO245" s="39"/>
      <c r="EPP245" s="39"/>
      <c r="EPQ245" s="39"/>
      <c r="EPR245" s="39"/>
      <c r="EPS245" s="39"/>
      <c r="EPT245" s="39"/>
      <c r="EPU245" s="39"/>
      <c r="EPV245" s="39"/>
      <c r="EPW245" s="39"/>
      <c r="EPX245" s="39"/>
      <c r="EPY245" s="39"/>
      <c r="EPZ245" s="39"/>
      <c r="EQA245" s="39"/>
      <c r="EQB245" s="39"/>
      <c r="EQC245" s="39"/>
      <c r="EQD245" s="39"/>
      <c r="EQE245" s="39"/>
      <c r="EQF245" s="39"/>
      <c r="EQG245" s="39"/>
      <c r="EQH245" s="39"/>
      <c r="EQI245" s="39"/>
      <c r="EQJ245" s="39"/>
      <c r="EQK245" s="39"/>
      <c r="EQL245" s="39"/>
      <c r="EQM245" s="39"/>
      <c r="EQN245" s="39"/>
      <c r="EQO245" s="39"/>
      <c r="EQP245" s="39"/>
      <c r="EQQ245" s="39"/>
      <c r="EQR245" s="39"/>
      <c r="EQS245" s="39"/>
      <c r="EQT245" s="39"/>
      <c r="EQU245" s="39"/>
      <c r="EQV245" s="39"/>
      <c r="EQW245" s="39"/>
      <c r="EQX245" s="39"/>
      <c r="EQY245" s="39"/>
      <c r="EQZ245" s="39"/>
      <c r="ERA245" s="39"/>
      <c r="ERB245" s="39"/>
      <c r="ERC245" s="39"/>
      <c r="ERD245" s="39"/>
      <c r="ERE245" s="39"/>
      <c r="ERF245" s="39"/>
      <c r="ERG245" s="39"/>
      <c r="ERH245" s="39"/>
      <c r="ERI245" s="39"/>
      <c r="ERJ245" s="39"/>
      <c r="ERK245" s="39"/>
      <c r="ERL245" s="39"/>
      <c r="ERM245" s="39"/>
      <c r="ERN245" s="39"/>
      <c r="ERO245" s="39"/>
      <c r="ERP245" s="39"/>
      <c r="ERQ245" s="39"/>
      <c r="ERR245" s="39"/>
      <c r="ERS245" s="39"/>
      <c r="ERT245" s="39"/>
      <c r="ERU245" s="39"/>
      <c r="ERV245" s="39"/>
      <c r="ERW245" s="39"/>
      <c r="ERX245" s="39"/>
      <c r="ERY245" s="39"/>
      <c r="ERZ245" s="39"/>
      <c r="ESA245" s="39"/>
      <c r="ESB245" s="39"/>
      <c r="ESC245" s="39"/>
      <c r="ESD245" s="39"/>
      <c r="ESE245" s="39"/>
      <c r="ESF245" s="39"/>
      <c r="ESG245" s="39"/>
      <c r="ESH245" s="39"/>
      <c r="ESI245" s="39"/>
      <c r="ESJ245" s="39"/>
      <c r="ESK245" s="39"/>
      <c r="ESL245" s="39"/>
      <c r="ESM245" s="39"/>
      <c r="ESN245" s="39"/>
      <c r="ESO245" s="39"/>
      <c r="ESP245" s="39"/>
      <c r="ESQ245" s="39"/>
      <c r="ESR245" s="39"/>
      <c r="ESS245" s="39"/>
      <c r="EST245" s="39"/>
      <c r="ESU245" s="39"/>
      <c r="ESV245" s="39"/>
      <c r="ESW245" s="39"/>
      <c r="ESX245" s="39"/>
      <c r="ESY245" s="39"/>
      <c r="ESZ245" s="39"/>
      <c r="ETA245" s="39"/>
      <c r="ETB245" s="39"/>
      <c r="ETC245" s="39"/>
      <c r="ETD245" s="39"/>
      <c r="ETE245" s="39"/>
      <c r="ETF245" s="39"/>
      <c r="ETG245" s="39"/>
      <c r="ETH245" s="39"/>
      <c r="ETI245" s="39"/>
      <c r="ETJ245" s="39"/>
      <c r="ETK245" s="39"/>
      <c r="ETL245" s="39"/>
      <c r="ETM245" s="39"/>
      <c r="ETN245" s="39"/>
      <c r="ETO245" s="39"/>
      <c r="ETP245" s="39"/>
      <c r="ETQ245" s="39"/>
      <c r="ETR245" s="39"/>
      <c r="ETS245" s="39"/>
      <c r="ETT245" s="39"/>
      <c r="ETU245" s="39"/>
      <c r="ETV245" s="39"/>
      <c r="ETW245" s="39"/>
      <c r="ETX245" s="39"/>
      <c r="ETY245" s="39"/>
      <c r="ETZ245" s="39"/>
      <c r="EUA245" s="39"/>
      <c r="EUB245" s="39"/>
      <c r="EUC245" s="39"/>
      <c r="EUD245" s="39"/>
      <c r="EUE245" s="39"/>
      <c r="EUF245" s="39"/>
      <c r="EUG245" s="39"/>
      <c r="EUH245" s="39"/>
      <c r="EUI245" s="39"/>
      <c r="EUJ245" s="39"/>
      <c r="EUK245" s="39"/>
      <c r="EUL245" s="39"/>
      <c r="EUM245" s="39"/>
      <c r="EUN245" s="39"/>
      <c r="EUO245" s="39"/>
      <c r="EUP245" s="39"/>
      <c r="EUQ245" s="39"/>
      <c r="EUR245" s="39"/>
      <c r="EUS245" s="39"/>
      <c r="EUT245" s="39"/>
      <c r="EUU245" s="39"/>
      <c r="EUV245" s="39"/>
      <c r="EUW245" s="39"/>
      <c r="EUX245" s="39"/>
      <c r="EUY245" s="39"/>
      <c r="EUZ245" s="39"/>
      <c r="EVA245" s="39"/>
      <c r="EVB245" s="39"/>
      <c r="EVC245" s="39"/>
      <c r="EVD245" s="39"/>
      <c r="EVE245" s="39"/>
      <c r="EVF245" s="39"/>
      <c r="EVG245" s="39"/>
      <c r="EVH245" s="39"/>
      <c r="EVI245" s="39"/>
      <c r="EVJ245" s="39"/>
      <c r="EVK245" s="39"/>
      <c r="EVL245" s="39"/>
      <c r="EVM245" s="39"/>
      <c r="EVN245" s="39"/>
      <c r="EVO245" s="39"/>
      <c r="EVP245" s="39"/>
      <c r="EVQ245" s="39"/>
      <c r="EVR245" s="39"/>
      <c r="EVS245" s="39"/>
      <c r="EVT245" s="39"/>
      <c r="EVU245" s="39"/>
      <c r="EVV245" s="39"/>
      <c r="EVW245" s="39"/>
      <c r="EVX245" s="39"/>
      <c r="EVY245" s="39"/>
      <c r="EVZ245" s="39"/>
      <c r="EWA245" s="39"/>
      <c r="EWB245" s="39"/>
      <c r="EWC245" s="39"/>
      <c r="EWD245" s="39"/>
      <c r="EWE245" s="39"/>
      <c r="EWF245" s="39"/>
      <c r="EWG245" s="39"/>
      <c r="EWH245" s="39"/>
      <c r="EWI245" s="39"/>
      <c r="EWJ245" s="39"/>
      <c r="EWK245" s="39"/>
      <c r="EWL245" s="39"/>
      <c r="EWM245" s="39"/>
      <c r="EWN245" s="39"/>
      <c r="EWO245" s="39"/>
      <c r="EWP245" s="39"/>
      <c r="EWQ245" s="39"/>
      <c r="EWR245" s="39"/>
      <c r="EWS245" s="39"/>
      <c r="EWT245" s="39"/>
      <c r="EWU245" s="39"/>
      <c r="EWV245" s="39"/>
      <c r="EWW245" s="39"/>
      <c r="EWX245" s="39"/>
      <c r="EWY245" s="39"/>
      <c r="EWZ245" s="39"/>
      <c r="EXA245" s="39"/>
      <c r="EXB245" s="39"/>
      <c r="EXC245" s="39"/>
      <c r="EXD245" s="39"/>
      <c r="EXE245" s="39"/>
      <c r="EXF245" s="39"/>
      <c r="EXG245" s="39"/>
      <c r="EXH245" s="39"/>
      <c r="EXI245" s="39"/>
      <c r="EXJ245" s="39"/>
      <c r="EXK245" s="39"/>
      <c r="EXL245" s="39"/>
      <c r="EXM245" s="39"/>
      <c r="EXN245" s="39"/>
      <c r="EXO245" s="39"/>
      <c r="EXP245" s="39"/>
      <c r="EXQ245" s="39"/>
      <c r="EXR245" s="39"/>
      <c r="EXS245" s="39"/>
      <c r="EXT245" s="39"/>
      <c r="EXU245" s="39"/>
      <c r="EXV245" s="39"/>
      <c r="EXW245" s="39"/>
      <c r="EXX245" s="39"/>
      <c r="EXY245" s="39"/>
      <c r="EXZ245" s="39"/>
      <c r="EYA245" s="39"/>
      <c r="EYB245" s="39"/>
      <c r="EYC245" s="39"/>
      <c r="EYD245" s="39"/>
      <c r="EYE245" s="39"/>
      <c r="EYF245" s="39"/>
      <c r="EYG245" s="39"/>
      <c r="EYH245" s="39"/>
      <c r="EYI245" s="39"/>
      <c r="EYJ245" s="39"/>
      <c r="EYK245" s="39"/>
      <c r="EYL245" s="39"/>
      <c r="EYM245" s="39"/>
      <c r="EYN245" s="39"/>
      <c r="EYO245" s="39"/>
      <c r="EYP245" s="39"/>
      <c r="EYQ245" s="39"/>
      <c r="EYR245" s="39"/>
      <c r="EYS245" s="39"/>
      <c r="EYT245" s="39"/>
      <c r="EYU245" s="39"/>
      <c r="EYV245" s="39"/>
      <c r="EYW245" s="39"/>
      <c r="EYX245" s="39"/>
      <c r="EYY245" s="39"/>
      <c r="EYZ245" s="39"/>
      <c r="EZA245" s="39"/>
      <c r="EZB245" s="39"/>
      <c r="EZC245" s="39"/>
      <c r="EZD245" s="39"/>
      <c r="EZE245" s="39"/>
      <c r="EZF245" s="39"/>
      <c r="EZG245" s="39"/>
      <c r="EZH245" s="39"/>
      <c r="EZI245" s="39"/>
      <c r="EZJ245" s="39"/>
      <c r="EZK245" s="39"/>
      <c r="EZL245" s="39"/>
      <c r="EZM245" s="39"/>
      <c r="EZN245" s="39"/>
      <c r="EZO245" s="39"/>
      <c r="EZP245" s="39"/>
      <c r="EZQ245" s="39"/>
      <c r="EZR245" s="39"/>
      <c r="EZS245" s="39"/>
      <c r="EZT245" s="39"/>
      <c r="EZU245" s="39"/>
      <c r="EZV245" s="39"/>
      <c r="EZW245" s="39"/>
      <c r="EZX245" s="39"/>
      <c r="EZY245" s="39"/>
      <c r="EZZ245" s="39"/>
      <c r="FAA245" s="39"/>
      <c r="FAB245" s="39"/>
      <c r="FAC245" s="39"/>
      <c r="FAD245" s="39"/>
      <c r="FAE245" s="39"/>
      <c r="FAF245" s="39"/>
      <c r="FAG245" s="39"/>
      <c r="FAH245" s="39"/>
      <c r="FAI245" s="39"/>
      <c r="FAJ245" s="39"/>
      <c r="FAK245" s="39"/>
      <c r="FAL245" s="39"/>
      <c r="FAM245" s="39"/>
      <c r="FAN245" s="39"/>
      <c r="FAO245" s="39"/>
      <c r="FAP245" s="39"/>
      <c r="FAQ245" s="39"/>
      <c r="FAR245" s="39"/>
      <c r="FAS245" s="39"/>
      <c r="FAT245" s="39"/>
      <c r="FAU245" s="39"/>
      <c r="FAV245" s="39"/>
      <c r="FAW245" s="39"/>
      <c r="FAX245" s="39"/>
      <c r="FAY245" s="39"/>
      <c r="FAZ245" s="39"/>
      <c r="FBA245" s="39"/>
      <c r="FBB245" s="39"/>
      <c r="FBC245" s="39"/>
      <c r="FBD245" s="39"/>
      <c r="FBE245" s="39"/>
      <c r="FBF245" s="39"/>
      <c r="FBG245" s="39"/>
      <c r="FBH245" s="39"/>
      <c r="FBI245" s="39"/>
      <c r="FBJ245" s="39"/>
      <c r="FBK245" s="39"/>
      <c r="FBL245" s="39"/>
      <c r="FBM245" s="39"/>
      <c r="FBN245" s="39"/>
      <c r="FBO245" s="39"/>
      <c r="FBP245" s="39"/>
      <c r="FBQ245" s="39"/>
      <c r="FBR245" s="39"/>
      <c r="FBS245" s="39"/>
      <c r="FBT245" s="39"/>
      <c r="FBU245" s="39"/>
      <c r="FBV245" s="39"/>
      <c r="FBW245" s="39"/>
      <c r="FBX245" s="39"/>
      <c r="FBY245" s="39"/>
      <c r="FBZ245" s="39"/>
      <c r="FCA245" s="39"/>
      <c r="FCB245" s="39"/>
      <c r="FCC245" s="39"/>
      <c r="FCD245" s="39"/>
      <c r="FCE245" s="39"/>
      <c r="FCF245" s="39"/>
      <c r="FCG245" s="39"/>
      <c r="FCH245" s="39"/>
      <c r="FCI245" s="39"/>
      <c r="FCJ245" s="39"/>
      <c r="FCK245" s="39"/>
      <c r="FCL245" s="39"/>
      <c r="FCM245" s="39"/>
      <c r="FCN245" s="39"/>
      <c r="FCO245" s="39"/>
      <c r="FCP245" s="39"/>
      <c r="FCQ245" s="39"/>
      <c r="FCR245" s="39"/>
      <c r="FCS245" s="39"/>
      <c r="FCT245" s="39"/>
      <c r="FCU245" s="39"/>
      <c r="FCV245" s="39"/>
      <c r="FCW245" s="39"/>
      <c r="FCX245" s="39"/>
      <c r="FCY245" s="39"/>
      <c r="FCZ245" s="39"/>
      <c r="FDA245" s="39"/>
      <c r="FDB245" s="39"/>
      <c r="FDC245" s="39"/>
      <c r="FDD245" s="39"/>
      <c r="FDE245" s="39"/>
      <c r="FDF245" s="39"/>
      <c r="FDG245" s="39"/>
      <c r="FDH245" s="39"/>
      <c r="FDI245" s="39"/>
      <c r="FDJ245" s="39"/>
      <c r="FDK245" s="39"/>
      <c r="FDL245" s="39"/>
      <c r="FDM245" s="39"/>
      <c r="FDN245" s="39"/>
      <c r="FDO245" s="39"/>
      <c r="FDP245" s="39"/>
      <c r="FDQ245" s="39"/>
      <c r="FDR245" s="39"/>
      <c r="FDS245" s="39"/>
      <c r="FDT245" s="39"/>
      <c r="FDU245" s="39"/>
      <c r="FDV245" s="39"/>
      <c r="FDW245" s="39"/>
      <c r="FDX245" s="39"/>
      <c r="FDY245" s="39"/>
      <c r="FDZ245" s="39"/>
      <c r="FEA245" s="39"/>
      <c r="FEB245" s="39"/>
      <c r="FEC245" s="39"/>
      <c r="FED245" s="39"/>
      <c r="FEE245" s="39"/>
      <c r="FEF245" s="39"/>
      <c r="FEG245" s="39"/>
      <c r="FEH245" s="39"/>
      <c r="FEI245" s="39"/>
      <c r="FEJ245" s="39"/>
      <c r="FEK245" s="39"/>
      <c r="FEL245" s="39"/>
      <c r="FEM245" s="39"/>
      <c r="FEN245" s="39"/>
      <c r="FEO245" s="39"/>
      <c r="FEP245" s="39"/>
      <c r="FEQ245" s="39"/>
      <c r="FER245" s="39"/>
      <c r="FES245" s="39"/>
      <c r="FET245" s="39"/>
      <c r="FEU245" s="39"/>
      <c r="FEV245" s="39"/>
      <c r="FEW245" s="39"/>
      <c r="FEX245" s="39"/>
      <c r="FEY245" s="39"/>
      <c r="FEZ245" s="39"/>
      <c r="FFA245" s="39"/>
      <c r="FFB245" s="39"/>
      <c r="FFC245" s="39"/>
      <c r="FFD245" s="39"/>
      <c r="FFE245" s="39"/>
      <c r="FFF245" s="39"/>
      <c r="FFG245" s="39"/>
      <c r="FFH245" s="39"/>
      <c r="FFI245" s="39"/>
      <c r="FFJ245" s="39"/>
      <c r="FFK245" s="39"/>
      <c r="FFL245" s="39"/>
      <c r="FFM245" s="39"/>
      <c r="FFN245" s="39"/>
      <c r="FFO245" s="39"/>
      <c r="FFP245" s="39"/>
      <c r="FFQ245" s="39"/>
      <c r="FFR245" s="39"/>
      <c r="FFS245" s="39"/>
      <c r="FFT245" s="39"/>
      <c r="FFU245" s="39"/>
      <c r="FFV245" s="39"/>
      <c r="FFW245" s="39"/>
      <c r="FFX245" s="39"/>
      <c r="FFY245" s="39"/>
      <c r="FFZ245" s="39"/>
      <c r="FGA245" s="39"/>
      <c r="FGB245" s="39"/>
      <c r="FGC245" s="39"/>
      <c r="FGD245" s="39"/>
      <c r="FGE245" s="39"/>
      <c r="FGF245" s="39"/>
      <c r="FGG245" s="39"/>
      <c r="FGH245" s="39"/>
      <c r="FGI245" s="39"/>
      <c r="FGJ245" s="39"/>
      <c r="FGK245" s="39"/>
      <c r="FGL245" s="39"/>
      <c r="FGM245" s="39"/>
      <c r="FGN245" s="39"/>
      <c r="FGO245" s="39"/>
      <c r="FGP245" s="39"/>
      <c r="FGQ245" s="39"/>
      <c r="FGR245" s="39"/>
      <c r="FGS245" s="39"/>
      <c r="FGT245" s="39"/>
      <c r="FGU245" s="39"/>
      <c r="FGV245" s="39"/>
      <c r="FGW245" s="39"/>
      <c r="FGX245" s="39"/>
      <c r="FGY245" s="39"/>
      <c r="FGZ245" s="39"/>
      <c r="FHA245" s="39"/>
      <c r="FHB245" s="39"/>
      <c r="FHC245" s="39"/>
      <c r="FHD245" s="39"/>
      <c r="FHE245" s="39"/>
      <c r="FHF245" s="39"/>
      <c r="FHG245" s="39"/>
      <c r="FHH245" s="39"/>
      <c r="FHI245" s="39"/>
      <c r="FHJ245" s="39"/>
      <c r="FHK245" s="39"/>
      <c r="FHL245" s="39"/>
      <c r="FHM245" s="39"/>
      <c r="FHN245" s="39"/>
      <c r="FHO245" s="39"/>
      <c r="FHP245" s="39"/>
      <c r="FHQ245" s="39"/>
      <c r="FHR245" s="39"/>
      <c r="FHS245" s="39"/>
      <c r="FHT245" s="39"/>
      <c r="FHU245" s="39"/>
      <c r="FHV245" s="39"/>
      <c r="FHW245" s="39"/>
      <c r="FHX245" s="39"/>
      <c r="FHY245" s="39"/>
      <c r="FHZ245" s="39"/>
      <c r="FIA245" s="39"/>
      <c r="FIB245" s="39"/>
      <c r="FIC245" s="39"/>
      <c r="FID245" s="39"/>
      <c r="FIE245" s="39"/>
      <c r="FIF245" s="39"/>
      <c r="FIG245" s="39"/>
      <c r="FIH245" s="39"/>
      <c r="FII245" s="39"/>
      <c r="FIJ245" s="39"/>
      <c r="FIK245" s="39"/>
      <c r="FIL245" s="39"/>
      <c r="FIM245" s="39"/>
      <c r="FIN245" s="39"/>
      <c r="FIO245" s="39"/>
      <c r="FIP245" s="39"/>
      <c r="FIQ245" s="39"/>
      <c r="FIR245" s="39"/>
      <c r="FIS245" s="39"/>
      <c r="FIT245" s="39"/>
      <c r="FIU245" s="39"/>
      <c r="FIV245" s="39"/>
      <c r="FIW245" s="39"/>
      <c r="FIX245" s="39"/>
      <c r="FIY245" s="39"/>
      <c r="FIZ245" s="39"/>
      <c r="FJA245" s="39"/>
      <c r="FJB245" s="39"/>
      <c r="FJC245" s="39"/>
      <c r="FJD245" s="39"/>
      <c r="FJE245" s="39"/>
      <c r="FJF245" s="39"/>
      <c r="FJG245" s="39"/>
      <c r="FJH245" s="39"/>
      <c r="FJI245" s="39"/>
      <c r="FJJ245" s="39"/>
      <c r="FJK245" s="39"/>
      <c r="FJL245" s="39"/>
      <c r="FJM245" s="39"/>
      <c r="FJN245" s="39"/>
      <c r="FJO245" s="39"/>
      <c r="FJP245" s="39"/>
      <c r="FJQ245" s="39"/>
      <c r="FJR245" s="39"/>
      <c r="FJS245" s="39"/>
      <c r="FJT245" s="39"/>
      <c r="FJU245" s="39"/>
      <c r="FJV245" s="39"/>
      <c r="FJW245" s="39"/>
      <c r="FJX245" s="39"/>
      <c r="FJY245" s="39"/>
      <c r="FJZ245" s="39"/>
      <c r="FKA245" s="39"/>
      <c r="FKB245" s="39"/>
      <c r="FKC245" s="39"/>
      <c r="FKD245" s="39"/>
      <c r="FKE245" s="39"/>
      <c r="FKF245" s="39"/>
      <c r="FKG245" s="39"/>
      <c r="FKH245" s="39"/>
      <c r="FKI245" s="39"/>
      <c r="FKJ245" s="39"/>
      <c r="FKK245" s="39"/>
      <c r="FKL245" s="39"/>
      <c r="FKM245" s="39"/>
      <c r="FKN245" s="39"/>
      <c r="FKO245" s="39"/>
      <c r="FKP245" s="39"/>
      <c r="FKQ245" s="39"/>
      <c r="FKR245" s="39"/>
      <c r="FKS245" s="39"/>
      <c r="FKT245" s="39"/>
      <c r="FKU245" s="39"/>
      <c r="FKV245" s="39"/>
      <c r="FKW245" s="39"/>
      <c r="FKX245" s="39"/>
      <c r="FKY245" s="39"/>
      <c r="FKZ245" s="39"/>
      <c r="FLA245" s="39"/>
      <c r="FLB245" s="39"/>
      <c r="FLC245" s="39"/>
      <c r="FLD245" s="39"/>
      <c r="FLE245" s="39"/>
      <c r="FLF245" s="39"/>
      <c r="FLG245" s="39"/>
      <c r="FLH245" s="39"/>
      <c r="FLI245" s="39"/>
      <c r="FLJ245" s="39"/>
      <c r="FLK245" s="39"/>
      <c r="FLL245" s="39"/>
      <c r="FLM245" s="39"/>
      <c r="FLN245" s="39"/>
      <c r="FLO245" s="39"/>
      <c r="FLP245" s="39"/>
      <c r="FLQ245" s="39"/>
      <c r="FLR245" s="39"/>
      <c r="FLS245" s="39"/>
      <c r="FLT245" s="39"/>
      <c r="FLU245" s="39"/>
      <c r="FLV245" s="39"/>
      <c r="FLW245" s="39"/>
      <c r="FLX245" s="39"/>
      <c r="FLY245" s="39"/>
      <c r="FLZ245" s="39"/>
      <c r="FMA245" s="39"/>
      <c r="FMB245" s="39"/>
      <c r="FMC245" s="39"/>
      <c r="FMD245" s="39"/>
      <c r="FME245" s="39"/>
      <c r="FMF245" s="39"/>
      <c r="FMG245" s="39"/>
      <c r="FMH245" s="39"/>
      <c r="FMI245" s="39"/>
      <c r="FMJ245" s="39"/>
      <c r="FMK245" s="39"/>
      <c r="FML245" s="39"/>
      <c r="FMM245" s="39"/>
      <c r="FMN245" s="39"/>
      <c r="FMO245" s="39"/>
      <c r="FMP245" s="39"/>
      <c r="FMQ245" s="39"/>
      <c r="FMR245" s="39"/>
      <c r="FMS245" s="39"/>
      <c r="FMT245" s="39"/>
      <c r="FMU245" s="39"/>
      <c r="FMV245" s="39"/>
      <c r="FMW245" s="39"/>
      <c r="FMX245" s="39"/>
      <c r="FMY245" s="39"/>
      <c r="FMZ245" s="39"/>
      <c r="FNA245" s="39"/>
      <c r="FNB245" s="39"/>
      <c r="FNC245" s="39"/>
      <c r="FND245" s="39"/>
      <c r="FNE245" s="39"/>
      <c r="FNF245" s="39"/>
      <c r="FNG245" s="39"/>
      <c r="FNH245" s="39"/>
      <c r="FNI245" s="39"/>
      <c r="FNJ245" s="39"/>
      <c r="FNK245" s="39"/>
      <c r="FNL245" s="39"/>
      <c r="FNM245" s="39"/>
      <c r="FNN245" s="39"/>
      <c r="FNO245" s="39"/>
      <c r="FNP245" s="39"/>
      <c r="FNQ245" s="39"/>
      <c r="FNR245" s="39"/>
      <c r="FNS245" s="39"/>
      <c r="FNT245" s="39"/>
      <c r="FNU245" s="39"/>
      <c r="FNV245" s="39"/>
      <c r="FNW245" s="39"/>
      <c r="FNX245" s="39"/>
      <c r="FNY245" s="39"/>
      <c r="FNZ245" s="39"/>
      <c r="FOA245" s="39"/>
      <c r="FOB245" s="39"/>
      <c r="FOC245" s="39"/>
      <c r="FOD245" s="39"/>
      <c r="FOE245" s="39"/>
      <c r="FOF245" s="39"/>
      <c r="FOG245" s="39"/>
      <c r="FOH245" s="39"/>
      <c r="FOI245" s="39"/>
      <c r="FOJ245" s="39"/>
      <c r="FOK245" s="39"/>
      <c r="FOL245" s="39"/>
      <c r="FOM245" s="39"/>
      <c r="FON245" s="39"/>
      <c r="FOO245" s="39"/>
      <c r="FOP245" s="39"/>
      <c r="FOQ245" s="39"/>
      <c r="FOR245" s="39"/>
      <c r="FOS245" s="39"/>
      <c r="FOT245" s="39"/>
      <c r="FOU245" s="39"/>
      <c r="FOV245" s="39"/>
      <c r="FOW245" s="39"/>
      <c r="FOX245" s="39"/>
      <c r="FOY245" s="39"/>
      <c r="FOZ245" s="39"/>
      <c r="FPA245" s="39"/>
      <c r="FPB245" s="39"/>
      <c r="FPC245" s="39"/>
      <c r="FPD245" s="39"/>
      <c r="FPE245" s="39"/>
      <c r="FPF245" s="39"/>
      <c r="FPG245" s="39"/>
      <c r="FPH245" s="39"/>
      <c r="FPI245" s="39"/>
      <c r="FPJ245" s="39"/>
      <c r="FPK245" s="39"/>
      <c r="FPL245" s="39"/>
      <c r="FPM245" s="39"/>
      <c r="FPN245" s="39"/>
      <c r="FPO245" s="39"/>
      <c r="FPP245" s="39"/>
      <c r="FPQ245" s="39"/>
      <c r="FPR245" s="39"/>
      <c r="FPS245" s="39"/>
      <c r="FPT245" s="39"/>
      <c r="FPU245" s="39"/>
      <c r="FPV245" s="39"/>
      <c r="FPW245" s="39"/>
      <c r="FPX245" s="39"/>
      <c r="FPY245" s="39"/>
      <c r="FPZ245" s="39"/>
      <c r="FQA245" s="39"/>
      <c r="FQB245" s="39"/>
      <c r="FQC245" s="39"/>
      <c r="FQD245" s="39"/>
      <c r="FQE245" s="39"/>
      <c r="FQF245" s="39"/>
      <c r="FQG245" s="39"/>
      <c r="FQH245" s="39"/>
      <c r="FQI245" s="39"/>
      <c r="FQJ245" s="39"/>
      <c r="FQK245" s="39"/>
      <c r="FQL245" s="39"/>
      <c r="FQM245" s="39"/>
      <c r="FQN245" s="39"/>
      <c r="FQO245" s="39"/>
      <c r="FQP245" s="39"/>
      <c r="FQQ245" s="39"/>
      <c r="FQR245" s="39"/>
      <c r="FQS245" s="39"/>
      <c r="FQT245" s="39"/>
      <c r="FQU245" s="39"/>
      <c r="FQV245" s="39"/>
      <c r="FQW245" s="39"/>
      <c r="FQX245" s="39"/>
      <c r="FQY245" s="39"/>
      <c r="FQZ245" s="39"/>
      <c r="FRA245" s="39"/>
      <c r="FRB245" s="39"/>
      <c r="FRC245" s="39"/>
      <c r="FRD245" s="39"/>
      <c r="FRE245" s="39"/>
      <c r="FRF245" s="39"/>
      <c r="FRG245" s="39"/>
      <c r="FRH245" s="39"/>
      <c r="FRI245" s="39"/>
      <c r="FRJ245" s="39"/>
      <c r="FRK245" s="39"/>
      <c r="FRL245" s="39"/>
      <c r="FRM245" s="39"/>
      <c r="FRN245" s="39"/>
      <c r="FRO245" s="39"/>
      <c r="FRP245" s="39"/>
      <c r="FRQ245" s="39"/>
      <c r="FRR245" s="39"/>
      <c r="FRS245" s="39"/>
      <c r="FRT245" s="39"/>
      <c r="FRU245" s="39"/>
      <c r="FRV245" s="39"/>
      <c r="FRW245" s="39"/>
      <c r="FRX245" s="39"/>
      <c r="FRY245" s="39"/>
      <c r="FRZ245" s="39"/>
      <c r="FSA245" s="39"/>
      <c r="FSB245" s="39"/>
      <c r="FSC245" s="39"/>
      <c r="FSD245" s="39"/>
      <c r="FSE245" s="39"/>
      <c r="FSF245" s="39"/>
      <c r="FSG245" s="39"/>
      <c r="FSH245" s="39"/>
      <c r="FSI245" s="39"/>
      <c r="FSJ245" s="39"/>
      <c r="FSK245" s="39"/>
      <c r="FSL245" s="39"/>
      <c r="FSM245" s="39"/>
      <c r="FSN245" s="39"/>
      <c r="FSO245" s="39"/>
      <c r="FSP245" s="39"/>
      <c r="FSQ245" s="39"/>
      <c r="FSR245" s="39"/>
      <c r="FSS245" s="39"/>
      <c r="FST245" s="39"/>
      <c r="FSU245" s="39"/>
      <c r="FSV245" s="39"/>
      <c r="FSW245" s="39"/>
      <c r="FSX245" s="39"/>
      <c r="FSY245" s="39"/>
      <c r="FSZ245" s="39"/>
      <c r="FTA245" s="39"/>
      <c r="FTB245" s="39"/>
      <c r="FTC245" s="39"/>
      <c r="FTD245" s="39"/>
      <c r="FTE245" s="39"/>
      <c r="FTF245" s="39"/>
      <c r="FTG245" s="39"/>
      <c r="FTH245" s="39"/>
      <c r="FTI245" s="39"/>
      <c r="FTJ245" s="39"/>
      <c r="FTK245" s="39"/>
      <c r="FTL245" s="39"/>
      <c r="FTM245" s="39"/>
      <c r="FTN245" s="39"/>
      <c r="FTO245" s="39"/>
      <c r="FTP245" s="39"/>
      <c r="FTQ245" s="39"/>
      <c r="FTR245" s="39"/>
      <c r="FTS245" s="39"/>
      <c r="FTT245" s="39"/>
      <c r="FTU245" s="39"/>
      <c r="FTV245" s="39"/>
      <c r="FTW245" s="39"/>
      <c r="FTX245" s="39"/>
      <c r="FTY245" s="39"/>
      <c r="FTZ245" s="39"/>
      <c r="FUA245" s="39"/>
      <c r="FUB245" s="39"/>
      <c r="FUC245" s="39"/>
      <c r="FUD245" s="39"/>
      <c r="FUE245" s="39"/>
      <c r="FUF245" s="39"/>
      <c r="FUG245" s="39"/>
      <c r="FUH245" s="39"/>
      <c r="FUI245" s="39"/>
      <c r="FUJ245" s="39"/>
      <c r="FUK245" s="39"/>
      <c r="FUL245" s="39"/>
      <c r="FUM245" s="39"/>
      <c r="FUN245" s="39"/>
      <c r="FUO245" s="39"/>
      <c r="FUP245" s="39"/>
      <c r="FUQ245" s="39"/>
      <c r="FUR245" s="39"/>
      <c r="FUS245" s="39"/>
      <c r="FUT245" s="39"/>
      <c r="FUU245" s="39"/>
      <c r="FUV245" s="39"/>
      <c r="FUW245" s="39"/>
      <c r="FUX245" s="39"/>
      <c r="FUY245" s="39"/>
      <c r="FUZ245" s="39"/>
      <c r="FVA245" s="39"/>
      <c r="FVB245" s="39"/>
      <c r="FVC245" s="39"/>
      <c r="FVD245" s="39"/>
      <c r="FVE245" s="39"/>
      <c r="FVF245" s="39"/>
      <c r="FVG245" s="39"/>
      <c r="FVH245" s="39"/>
      <c r="FVI245" s="39"/>
      <c r="FVJ245" s="39"/>
      <c r="FVK245" s="39"/>
      <c r="FVL245" s="39"/>
      <c r="FVM245" s="39"/>
      <c r="FVN245" s="39"/>
      <c r="FVO245" s="39"/>
      <c r="FVP245" s="39"/>
      <c r="FVQ245" s="39"/>
      <c r="FVR245" s="39"/>
      <c r="FVS245" s="39"/>
      <c r="FVT245" s="39"/>
      <c r="FVU245" s="39"/>
      <c r="FVV245" s="39"/>
      <c r="FVW245" s="39"/>
      <c r="FVX245" s="39"/>
      <c r="FVY245" s="39"/>
      <c r="FVZ245" s="39"/>
      <c r="FWA245" s="39"/>
      <c r="FWB245" s="39"/>
      <c r="FWC245" s="39"/>
      <c r="FWD245" s="39"/>
      <c r="FWE245" s="39"/>
      <c r="FWF245" s="39"/>
      <c r="FWG245" s="39"/>
      <c r="FWH245" s="39"/>
      <c r="FWI245" s="39"/>
      <c r="FWJ245" s="39"/>
      <c r="FWK245" s="39"/>
      <c r="FWL245" s="39"/>
      <c r="FWM245" s="39"/>
      <c r="FWN245" s="39"/>
      <c r="FWO245" s="39"/>
      <c r="FWP245" s="39"/>
      <c r="FWQ245" s="39"/>
      <c r="FWR245" s="39"/>
      <c r="FWS245" s="39"/>
      <c r="FWT245" s="39"/>
      <c r="FWU245" s="39"/>
      <c r="FWV245" s="39"/>
      <c r="FWW245" s="39"/>
      <c r="FWX245" s="39"/>
      <c r="FWY245" s="39"/>
      <c r="FWZ245" s="39"/>
      <c r="FXA245" s="39"/>
      <c r="FXB245" s="39"/>
      <c r="FXC245" s="39"/>
      <c r="FXD245" s="39"/>
      <c r="FXE245" s="39"/>
      <c r="FXF245" s="39"/>
      <c r="FXG245" s="39"/>
      <c r="FXH245" s="39"/>
      <c r="FXI245" s="39"/>
      <c r="FXJ245" s="39"/>
      <c r="FXK245" s="39"/>
      <c r="FXL245" s="39"/>
      <c r="FXM245" s="39"/>
      <c r="FXN245" s="39"/>
      <c r="FXO245" s="39"/>
      <c r="FXP245" s="39"/>
      <c r="FXQ245" s="39"/>
      <c r="FXR245" s="39"/>
      <c r="FXS245" s="39"/>
      <c r="FXT245" s="39"/>
      <c r="FXU245" s="39"/>
      <c r="FXV245" s="39"/>
      <c r="FXW245" s="39"/>
      <c r="FXX245" s="39"/>
      <c r="FXY245" s="39"/>
      <c r="FXZ245" s="39"/>
      <c r="FYA245" s="39"/>
      <c r="FYB245" s="39"/>
      <c r="FYC245" s="39"/>
      <c r="FYD245" s="39"/>
      <c r="FYE245" s="39"/>
      <c r="FYF245" s="39"/>
      <c r="FYG245" s="39"/>
      <c r="FYH245" s="39"/>
      <c r="FYI245" s="39"/>
      <c r="FYJ245" s="39"/>
      <c r="FYK245" s="39"/>
      <c r="FYL245" s="39"/>
      <c r="FYM245" s="39"/>
      <c r="FYN245" s="39"/>
      <c r="FYO245" s="39"/>
      <c r="FYP245" s="39"/>
      <c r="FYQ245" s="39"/>
      <c r="FYR245" s="39"/>
      <c r="FYS245" s="39"/>
      <c r="FYT245" s="39"/>
      <c r="FYU245" s="39"/>
      <c r="FYV245" s="39"/>
      <c r="FYW245" s="39"/>
      <c r="FYX245" s="39"/>
      <c r="FYY245" s="39"/>
      <c r="FYZ245" s="39"/>
      <c r="FZA245" s="39"/>
      <c r="FZB245" s="39"/>
      <c r="FZC245" s="39"/>
      <c r="FZD245" s="39"/>
      <c r="FZE245" s="39"/>
      <c r="FZF245" s="39"/>
      <c r="FZG245" s="39"/>
      <c r="FZH245" s="39"/>
      <c r="FZI245" s="39"/>
      <c r="FZJ245" s="39"/>
      <c r="FZK245" s="39"/>
      <c r="FZL245" s="39"/>
      <c r="FZM245" s="39"/>
      <c r="FZN245" s="39"/>
      <c r="FZO245" s="39"/>
      <c r="FZP245" s="39"/>
      <c r="FZQ245" s="39"/>
      <c r="FZR245" s="39"/>
      <c r="FZS245" s="39"/>
      <c r="FZT245" s="39"/>
      <c r="FZU245" s="39"/>
      <c r="FZV245" s="39"/>
      <c r="FZW245" s="39"/>
      <c r="FZX245" s="39"/>
      <c r="FZY245" s="39"/>
      <c r="FZZ245" s="39"/>
      <c r="GAA245" s="39"/>
      <c r="GAB245" s="39"/>
      <c r="GAC245" s="39"/>
      <c r="GAD245" s="39"/>
      <c r="GAE245" s="39"/>
      <c r="GAF245" s="39"/>
      <c r="GAG245" s="39"/>
      <c r="GAH245" s="39"/>
      <c r="GAI245" s="39"/>
      <c r="GAJ245" s="39"/>
      <c r="GAK245" s="39"/>
      <c r="GAL245" s="39"/>
      <c r="GAM245" s="39"/>
      <c r="GAN245" s="39"/>
      <c r="GAO245" s="39"/>
      <c r="GAP245" s="39"/>
      <c r="GAQ245" s="39"/>
      <c r="GAR245" s="39"/>
      <c r="GAS245" s="39"/>
      <c r="GAT245" s="39"/>
      <c r="GAU245" s="39"/>
      <c r="GAV245" s="39"/>
      <c r="GAW245" s="39"/>
      <c r="GAX245" s="39"/>
      <c r="GAY245" s="39"/>
      <c r="GAZ245" s="39"/>
      <c r="GBA245" s="39"/>
      <c r="GBB245" s="39"/>
      <c r="GBC245" s="39"/>
      <c r="GBD245" s="39"/>
      <c r="GBE245" s="39"/>
      <c r="GBF245" s="39"/>
      <c r="GBG245" s="39"/>
      <c r="GBH245" s="39"/>
      <c r="GBI245" s="39"/>
      <c r="GBJ245" s="39"/>
      <c r="GBK245" s="39"/>
      <c r="GBL245" s="39"/>
      <c r="GBM245" s="39"/>
      <c r="GBN245" s="39"/>
      <c r="GBO245" s="39"/>
      <c r="GBP245" s="39"/>
      <c r="GBQ245" s="39"/>
      <c r="GBR245" s="39"/>
      <c r="GBS245" s="39"/>
      <c r="GBT245" s="39"/>
      <c r="GBU245" s="39"/>
      <c r="GBV245" s="39"/>
      <c r="GBW245" s="39"/>
      <c r="GBX245" s="39"/>
      <c r="GBY245" s="39"/>
      <c r="GBZ245" s="39"/>
      <c r="GCA245" s="39"/>
      <c r="GCB245" s="39"/>
      <c r="GCC245" s="39"/>
      <c r="GCD245" s="39"/>
      <c r="GCE245" s="39"/>
      <c r="GCF245" s="39"/>
      <c r="GCG245" s="39"/>
      <c r="GCH245" s="39"/>
      <c r="GCI245" s="39"/>
      <c r="GCJ245" s="39"/>
      <c r="GCK245" s="39"/>
      <c r="GCL245" s="39"/>
      <c r="GCM245" s="39"/>
      <c r="GCN245" s="39"/>
      <c r="GCO245" s="39"/>
      <c r="GCP245" s="39"/>
      <c r="GCQ245" s="39"/>
      <c r="GCR245" s="39"/>
      <c r="GCS245" s="39"/>
      <c r="GCT245" s="39"/>
      <c r="GCU245" s="39"/>
      <c r="GCV245" s="39"/>
      <c r="GCW245" s="39"/>
      <c r="GCX245" s="39"/>
      <c r="GCY245" s="39"/>
      <c r="GCZ245" s="39"/>
      <c r="GDA245" s="39"/>
      <c r="GDB245" s="39"/>
      <c r="GDC245" s="39"/>
      <c r="GDD245" s="39"/>
      <c r="GDE245" s="39"/>
      <c r="GDF245" s="39"/>
      <c r="GDG245" s="39"/>
      <c r="GDH245" s="39"/>
      <c r="GDI245" s="39"/>
      <c r="GDJ245" s="39"/>
      <c r="GDK245" s="39"/>
      <c r="GDL245" s="39"/>
      <c r="GDM245" s="39"/>
      <c r="GDN245" s="39"/>
      <c r="GDO245" s="39"/>
      <c r="GDP245" s="39"/>
      <c r="GDQ245" s="39"/>
      <c r="GDR245" s="39"/>
      <c r="GDS245" s="39"/>
      <c r="GDT245" s="39"/>
      <c r="GDU245" s="39"/>
      <c r="GDV245" s="39"/>
      <c r="GDW245" s="39"/>
      <c r="GDX245" s="39"/>
      <c r="GDY245" s="39"/>
      <c r="GDZ245" s="39"/>
      <c r="GEA245" s="39"/>
      <c r="GEB245" s="39"/>
      <c r="GEC245" s="39"/>
      <c r="GED245" s="39"/>
      <c r="GEE245" s="39"/>
      <c r="GEF245" s="39"/>
      <c r="GEG245" s="39"/>
      <c r="GEH245" s="39"/>
      <c r="GEI245" s="39"/>
      <c r="GEJ245" s="39"/>
      <c r="GEK245" s="39"/>
      <c r="GEL245" s="39"/>
      <c r="GEM245" s="39"/>
      <c r="GEN245" s="39"/>
      <c r="GEO245" s="39"/>
      <c r="GEP245" s="39"/>
      <c r="GEQ245" s="39"/>
      <c r="GER245" s="39"/>
      <c r="GES245" s="39"/>
      <c r="GET245" s="39"/>
      <c r="GEU245" s="39"/>
      <c r="GEV245" s="39"/>
      <c r="GEW245" s="39"/>
      <c r="GEX245" s="39"/>
      <c r="GEY245" s="39"/>
      <c r="GEZ245" s="39"/>
      <c r="GFA245" s="39"/>
      <c r="GFB245" s="39"/>
      <c r="GFC245" s="39"/>
      <c r="GFD245" s="39"/>
      <c r="GFE245" s="39"/>
      <c r="GFF245" s="39"/>
      <c r="GFG245" s="39"/>
      <c r="GFH245" s="39"/>
      <c r="GFI245" s="39"/>
      <c r="GFJ245" s="39"/>
      <c r="GFK245" s="39"/>
      <c r="GFL245" s="39"/>
      <c r="GFM245" s="39"/>
      <c r="GFN245" s="39"/>
      <c r="GFO245" s="39"/>
      <c r="GFP245" s="39"/>
      <c r="GFQ245" s="39"/>
      <c r="GFR245" s="39"/>
      <c r="GFS245" s="39"/>
      <c r="GFT245" s="39"/>
      <c r="GFU245" s="39"/>
      <c r="GFV245" s="39"/>
      <c r="GFW245" s="39"/>
      <c r="GFX245" s="39"/>
      <c r="GFY245" s="39"/>
      <c r="GFZ245" s="39"/>
      <c r="GGA245" s="39"/>
      <c r="GGB245" s="39"/>
      <c r="GGC245" s="39"/>
      <c r="GGD245" s="39"/>
      <c r="GGE245" s="39"/>
      <c r="GGF245" s="39"/>
      <c r="GGG245" s="39"/>
      <c r="GGH245" s="39"/>
      <c r="GGI245" s="39"/>
      <c r="GGJ245" s="39"/>
      <c r="GGK245" s="39"/>
      <c r="GGL245" s="39"/>
      <c r="GGM245" s="39"/>
      <c r="GGN245" s="39"/>
      <c r="GGO245" s="39"/>
      <c r="GGP245" s="39"/>
      <c r="GGQ245" s="39"/>
      <c r="GGR245" s="39"/>
      <c r="GGS245" s="39"/>
      <c r="GGT245" s="39"/>
      <c r="GGU245" s="39"/>
      <c r="GGV245" s="39"/>
      <c r="GGW245" s="39"/>
      <c r="GGX245" s="39"/>
      <c r="GGY245" s="39"/>
      <c r="GGZ245" s="39"/>
      <c r="GHA245" s="39"/>
      <c r="GHB245" s="39"/>
      <c r="GHC245" s="39"/>
      <c r="GHD245" s="39"/>
      <c r="GHE245" s="39"/>
      <c r="GHF245" s="39"/>
      <c r="GHG245" s="39"/>
      <c r="GHH245" s="39"/>
      <c r="GHI245" s="39"/>
      <c r="GHJ245" s="39"/>
      <c r="GHK245" s="39"/>
      <c r="GHL245" s="39"/>
      <c r="GHM245" s="39"/>
      <c r="GHN245" s="39"/>
      <c r="GHO245" s="39"/>
      <c r="GHP245" s="39"/>
      <c r="GHQ245" s="39"/>
      <c r="GHR245" s="39"/>
      <c r="GHS245" s="39"/>
      <c r="GHT245" s="39"/>
      <c r="GHU245" s="39"/>
      <c r="GHV245" s="39"/>
      <c r="GHW245" s="39"/>
      <c r="GHX245" s="39"/>
      <c r="GHY245" s="39"/>
      <c r="GHZ245" s="39"/>
      <c r="GIA245" s="39"/>
      <c r="GIB245" s="39"/>
      <c r="GIC245" s="39"/>
      <c r="GID245" s="39"/>
      <c r="GIE245" s="39"/>
      <c r="GIF245" s="39"/>
      <c r="GIG245" s="39"/>
      <c r="GIH245" s="39"/>
      <c r="GII245" s="39"/>
      <c r="GIJ245" s="39"/>
      <c r="GIK245" s="39"/>
      <c r="GIL245" s="39"/>
      <c r="GIM245" s="39"/>
      <c r="GIN245" s="39"/>
      <c r="GIO245" s="39"/>
      <c r="GIP245" s="39"/>
      <c r="GIQ245" s="39"/>
      <c r="GIR245" s="39"/>
      <c r="GIS245" s="39"/>
      <c r="GIT245" s="39"/>
      <c r="GIU245" s="39"/>
      <c r="GIV245" s="39"/>
      <c r="GIW245" s="39"/>
      <c r="GIX245" s="39"/>
      <c r="GIY245" s="39"/>
      <c r="GIZ245" s="39"/>
      <c r="GJA245" s="39"/>
      <c r="GJB245" s="39"/>
      <c r="GJC245" s="39"/>
      <c r="GJD245" s="39"/>
      <c r="GJE245" s="39"/>
      <c r="GJF245" s="39"/>
      <c r="GJG245" s="39"/>
      <c r="GJH245" s="39"/>
      <c r="GJI245" s="39"/>
      <c r="GJJ245" s="39"/>
      <c r="GJK245" s="39"/>
      <c r="GJL245" s="39"/>
      <c r="GJM245" s="39"/>
      <c r="GJN245" s="39"/>
      <c r="GJO245" s="39"/>
      <c r="GJP245" s="39"/>
      <c r="GJQ245" s="39"/>
      <c r="GJR245" s="39"/>
      <c r="GJS245" s="39"/>
      <c r="GJT245" s="39"/>
      <c r="GJU245" s="39"/>
      <c r="GJV245" s="39"/>
      <c r="GJW245" s="39"/>
      <c r="GJX245" s="39"/>
      <c r="GJY245" s="39"/>
      <c r="GJZ245" s="39"/>
      <c r="GKA245" s="39"/>
      <c r="GKB245" s="39"/>
      <c r="GKC245" s="39"/>
      <c r="GKD245" s="39"/>
      <c r="GKE245" s="39"/>
      <c r="GKF245" s="39"/>
      <c r="GKG245" s="39"/>
      <c r="GKH245" s="39"/>
      <c r="GKI245" s="39"/>
      <c r="GKJ245" s="39"/>
      <c r="GKK245" s="39"/>
      <c r="GKL245" s="39"/>
      <c r="GKM245" s="39"/>
      <c r="GKN245" s="39"/>
      <c r="GKO245" s="39"/>
      <c r="GKP245" s="39"/>
      <c r="GKQ245" s="39"/>
      <c r="GKR245" s="39"/>
      <c r="GKS245" s="39"/>
      <c r="GKT245" s="39"/>
      <c r="GKU245" s="39"/>
      <c r="GKV245" s="39"/>
      <c r="GKW245" s="39"/>
      <c r="GKX245" s="39"/>
      <c r="GKY245" s="39"/>
      <c r="GKZ245" s="39"/>
      <c r="GLA245" s="39"/>
      <c r="GLB245" s="39"/>
      <c r="GLC245" s="39"/>
      <c r="GLD245" s="39"/>
      <c r="GLE245" s="39"/>
      <c r="GLF245" s="39"/>
      <c r="GLG245" s="39"/>
      <c r="GLH245" s="39"/>
      <c r="GLI245" s="39"/>
      <c r="GLJ245" s="39"/>
      <c r="GLK245" s="39"/>
      <c r="GLL245" s="39"/>
      <c r="GLM245" s="39"/>
      <c r="GLN245" s="39"/>
      <c r="GLO245" s="39"/>
      <c r="GLP245" s="39"/>
      <c r="GLQ245" s="39"/>
      <c r="GLR245" s="39"/>
      <c r="GLS245" s="39"/>
      <c r="GLT245" s="39"/>
      <c r="GLU245" s="39"/>
      <c r="GLV245" s="39"/>
      <c r="GLW245" s="39"/>
      <c r="GLX245" s="39"/>
      <c r="GLY245" s="39"/>
      <c r="GLZ245" s="39"/>
      <c r="GMA245" s="39"/>
      <c r="GMB245" s="39"/>
      <c r="GMC245" s="39"/>
      <c r="GMD245" s="39"/>
      <c r="GME245" s="39"/>
      <c r="GMF245" s="39"/>
      <c r="GMG245" s="39"/>
      <c r="GMH245" s="39"/>
      <c r="GMI245" s="39"/>
      <c r="GMJ245" s="39"/>
      <c r="GMK245" s="39"/>
      <c r="GML245" s="39"/>
      <c r="GMM245" s="39"/>
      <c r="GMN245" s="39"/>
      <c r="GMO245" s="39"/>
      <c r="GMP245" s="39"/>
      <c r="GMQ245" s="39"/>
      <c r="GMR245" s="39"/>
      <c r="GMS245" s="39"/>
      <c r="GMT245" s="39"/>
      <c r="GMU245" s="39"/>
      <c r="GMV245" s="39"/>
      <c r="GMW245" s="39"/>
      <c r="GMX245" s="39"/>
      <c r="GMY245" s="39"/>
      <c r="GMZ245" s="39"/>
      <c r="GNA245" s="39"/>
      <c r="GNB245" s="39"/>
      <c r="GNC245" s="39"/>
      <c r="GND245" s="39"/>
      <c r="GNE245" s="39"/>
      <c r="GNF245" s="39"/>
      <c r="GNG245" s="39"/>
      <c r="GNH245" s="39"/>
      <c r="GNI245" s="39"/>
      <c r="GNJ245" s="39"/>
      <c r="GNK245" s="39"/>
      <c r="GNL245" s="39"/>
      <c r="GNM245" s="39"/>
      <c r="GNN245" s="39"/>
      <c r="GNO245" s="39"/>
      <c r="GNP245" s="39"/>
      <c r="GNQ245" s="39"/>
      <c r="GNR245" s="39"/>
      <c r="GNS245" s="39"/>
      <c r="GNT245" s="39"/>
      <c r="GNU245" s="39"/>
      <c r="GNV245" s="39"/>
      <c r="GNW245" s="39"/>
      <c r="GNX245" s="39"/>
      <c r="GNY245" s="39"/>
      <c r="GNZ245" s="39"/>
      <c r="GOA245" s="39"/>
      <c r="GOB245" s="39"/>
      <c r="GOC245" s="39"/>
      <c r="GOD245" s="39"/>
      <c r="GOE245" s="39"/>
      <c r="GOF245" s="39"/>
      <c r="GOG245" s="39"/>
      <c r="GOH245" s="39"/>
      <c r="GOI245" s="39"/>
      <c r="GOJ245" s="39"/>
      <c r="GOK245" s="39"/>
      <c r="GOL245" s="39"/>
      <c r="GOM245" s="39"/>
      <c r="GON245" s="39"/>
      <c r="GOO245" s="39"/>
      <c r="GOP245" s="39"/>
      <c r="GOQ245" s="39"/>
      <c r="GOR245" s="39"/>
      <c r="GOS245" s="39"/>
      <c r="GOT245" s="39"/>
      <c r="GOU245" s="39"/>
      <c r="GOV245" s="39"/>
      <c r="GOW245" s="39"/>
      <c r="GOX245" s="39"/>
      <c r="GOY245" s="39"/>
      <c r="GOZ245" s="39"/>
      <c r="GPA245" s="39"/>
      <c r="GPB245" s="39"/>
      <c r="GPC245" s="39"/>
      <c r="GPD245" s="39"/>
      <c r="GPE245" s="39"/>
      <c r="GPF245" s="39"/>
      <c r="GPG245" s="39"/>
      <c r="GPH245" s="39"/>
      <c r="GPI245" s="39"/>
      <c r="GPJ245" s="39"/>
      <c r="GPK245" s="39"/>
      <c r="GPL245" s="39"/>
      <c r="GPM245" s="39"/>
      <c r="GPN245" s="39"/>
      <c r="GPO245" s="39"/>
      <c r="GPP245" s="39"/>
      <c r="GPQ245" s="39"/>
      <c r="GPR245" s="39"/>
      <c r="GPS245" s="39"/>
      <c r="GPT245" s="39"/>
      <c r="GPU245" s="39"/>
      <c r="GPV245" s="39"/>
      <c r="GPW245" s="39"/>
      <c r="GPX245" s="39"/>
      <c r="GPY245" s="39"/>
      <c r="GPZ245" s="39"/>
      <c r="GQA245" s="39"/>
      <c r="GQB245" s="39"/>
      <c r="GQC245" s="39"/>
      <c r="GQD245" s="39"/>
      <c r="GQE245" s="39"/>
      <c r="GQF245" s="39"/>
      <c r="GQG245" s="39"/>
      <c r="GQH245" s="39"/>
      <c r="GQI245" s="39"/>
      <c r="GQJ245" s="39"/>
      <c r="GQK245" s="39"/>
      <c r="GQL245" s="39"/>
      <c r="GQM245" s="39"/>
      <c r="GQN245" s="39"/>
      <c r="GQO245" s="39"/>
      <c r="GQP245" s="39"/>
      <c r="GQQ245" s="39"/>
      <c r="GQR245" s="39"/>
      <c r="GQS245" s="39"/>
      <c r="GQT245" s="39"/>
      <c r="GQU245" s="39"/>
      <c r="GQV245" s="39"/>
      <c r="GQW245" s="39"/>
      <c r="GQX245" s="39"/>
      <c r="GQY245" s="39"/>
      <c r="GQZ245" s="39"/>
      <c r="GRA245" s="39"/>
      <c r="GRB245" s="39"/>
      <c r="GRC245" s="39"/>
      <c r="GRD245" s="39"/>
      <c r="GRE245" s="39"/>
      <c r="GRF245" s="39"/>
      <c r="GRG245" s="39"/>
      <c r="GRH245" s="39"/>
      <c r="GRI245" s="39"/>
      <c r="GRJ245" s="39"/>
      <c r="GRK245" s="39"/>
      <c r="GRL245" s="39"/>
      <c r="GRM245" s="39"/>
      <c r="GRN245" s="39"/>
      <c r="GRO245" s="39"/>
      <c r="GRP245" s="39"/>
      <c r="GRQ245" s="39"/>
      <c r="GRR245" s="39"/>
      <c r="GRS245" s="39"/>
      <c r="GRT245" s="39"/>
      <c r="GRU245" s="39"/>
      <c r="GRV245" s="39"/>
      <c r="GRW245" s="39"/>
      <c r="GRX245" s="39"/>
      <c r="GRY245" s="39"/>
      <c r="GRZ245" s="39"/>
      <c r="GSA245" s="39"/>
      <c r="GSB245" s="39"/>
      <c r="GSC245" s="39"/>
      <c r="GSD245" s="39"/>
      <c r="GSE245" s="39"/>
      <c r="GSF245" s="39"/>
      <c r="GSG245" s="39"/>
      <c r="GSH245" s="39"/>
      <c r="GSI245" s="39"/>
      <c r="GSJ245" s="39"/>
      <c r="GSK245" s="39"/>
      <c r="GSL245" s="39"/>
      <c r="GSM245" s="39"/>
      <c r="GSN245" s="39"/>
      <c r="GSO245" s="39"/>
      <c r="GSP245" s="39"/>
      <c r="GSQ245" s="39"/>
      <c r="GSR245" s="39"/>
      <c r="GSS245" s="39"/>
      <c r="GST245" s="39"/>
      <c r="GSU245" s="39"/>
      <c r="GSV245" s="39"/>
      <c r="GSW245" s="39"/>
      <c r="GSX245" s="39"/>
      <c r="GSY245" s="39"/>
      <c r="GSZ245" s="39"/>
      <c r="GTA245" s="39"/>
      <c r="GTB245" s="39"/>
      <c r="GTC245" s="39"/>
      <c r="GTD245" s="39"/>
      <c r="GTE245" s="39"/>
      <c r="GTF245" s="39"/>
      <c r="GTG245" s="39"/>
      <c r="GTH245" s="39"/>
      <c r="GTI245" s="39"/>
      <c r="GTJ245" s="39"/>
      <c r="GTK245" s="39"/>
      <c r="GTL245" s="39"/>
      <c r="GTM245" s="39"/>
      <c r="GTN245" s="39"/>
      <c r="GTO245" s="39"/>
      <c r="GTP245" s="39"/>
      <c r="GTQ245" s="39"/>
      <c r="GTR245" s="39"/>
      <c r="GTS245" s="39"/>
      <c r="GTT245" s="39"/>
      <c r="GTU245" s="39"/>
      <c r="GTV245" s="39"/>
      <c r="GTW245" s="39"/>
      <c r="GTX245" s="39"/>
      <c r="GTY245" s="39"/>
      <c r="GTZ245" s="39"/>
      <c r="GUA245" s="39"/>
      <c r="GUB245" s="39"/>
      <c r="GUC245" s="39"/>
      <c r="GUD245" s="39"/>
      <c r="GUE245" s="39"/>
      <c r="GUF245" s="39"/>
      <c r="GUG245" s="39"/>
      <c r="GUH245" s="39"/>
      <c r="GUI245" s="39"/>
      <c r="GUJ245" s="39"/>
      <c r="GUK245" s="39"/>
      <c r="GUL245" s="39"/>
      <c r="GUM245" s="39"/>
      <c r="GUN245" s="39"/>
      <c r="GUO245" s="39"/>
      <c r="GUP245" s="39"/>
      <c r="GUQ245" s="39"/>
      <c r="GUR245" s="39"/>
      <c r="GUS245" s="39"/>
      <c r="GUT245" s="39"/>
      <c r="GUU245" s="39"/>
      <c r="GUV245" s="39"/>
      <c r="GUW245" s="39"/>
      <c r="GUX245" s="39"/>
      <c r="GUY245" s="39"/>
      <c r="GUZ245" s="39"/>
      <c r="GVA245" s="39"/>
      <c r="GVB245" s="39"/>
      <c r="GVC245" s="39"/>
      <c r="GVD245" s="39"/>
      <c r="GVE245" s="39"/>
      <c r="GVF245" s="39"/>
      <c r="GVG245" s="39"/>
      <c r="GVH245" s="39"/>
      <c r="GVI245" s="39"/>
      <c r="GVJ245" s="39"/>
      <c r="GVK245" s="39"/>
      <c r="GVL245" s="39"/>
      <c r="GVM245" s="39"/>
      <c r="GVN245" s="39"/>
      <c r="GVO245" s="39"/>
      <c r="GVP245" s="39"/>
      <c r="GVQ245" s="39"/>
      <c r="GVR245" s="39"/>
      <c r="GVS245" s="39"/>
      <c r="GVT245" s="39"/>
      <c r="GVU245" s="39"/>
      <c r="GVV245" s="39"/>
      <c r="GVW245" s="39"/>
      <c r="GVX245" s="39"/>
      <c r="GVY245" s="39"/>
      <c r="GVZ245" s="39"/>
      <c r="GWA245" s="39"/>
      <c r="GWB245" s="39"/>
      <c r="GWC245" s="39"/>
      <c r="GWD245" s="39"/>
      <c r="GWE245" s="39"/>
      <c r="GWF245" s="39"/>
      <c r="GWG245" s="39"/>
      <c r="GWH245" s="39"/>
      <c r="GWI245" s="39"/>
      <c r="GWJ245" s="39"/>
      <c r="GWK245" s="39"/>
      <c r="GWL245" s="39"/>
      <c r="GWM245" s="39"/>
      <c r="GWN245" s="39"/>
      <c r="GWO245" s="39"/>
      <c r="GWP245" s="39"/>
      <c r="GWQ245" s="39"/>
      <c r="GWR245" s="39"/>
      <c r="GWS245" s="39"/>
      <c r="GWT245" s="39"/>
      <c r="GWU245" s="39"/>
      <c r="GWV245" s="39"/>
      <c r="GWW245" s="39"/>
      <c r="GWX245" s="39"/>
      <c r="GWY245" s="39"/>
      <c r="GWZ245" s="39"/>
      <c r="GXA245" s="39"/>
      <c r="GXB245" s="39"/>
      <c r="GXC245" s="39"/>
      <c r="GXD245" s="39"/>
      <c r="GXE245" s="39"/>
      <c r="GXF245" s="39"/>
      <c r="GXG245" s="39"/>
      <c r="GXH245" s="39"/>
      <c r="GXI245" s="39"/>
      <c r="GXJ245" s="39"/>
      <c r="GXK245" s="39"/>
      <c r="GXL245" s="39"/>
      <c r="GXM245" s="39"/>
      <c r="GXN245" s="39"/>
      <c r="GXO245" s="39"/>
      <c r="GXP245" s="39"/>
      <c r="GXQ245" s="39"/>
      <c r="GXR245" s="39"/>
      <c r="GXS245" s="39"/>
      <c r="GXT245" s="39"/>
      <c r="GXU245" s="39"/>
      <c r="GXV245" s="39"/>
      <c r="GXW245" s="39"/>
      <c r="GXX245" s="39"/>
      <c r="GXY245" s="39"/>
      <c r="GXZ245" s="39"/>
      <c r="GYA245" s="39"/>
      <c r="GYB245" s="39"/>
      <c r="GYC245" s="39"/>
      <c r="GYD245" s="39"/>
      <c r="GYE245" s="39"/>
      <c r="GYF245" s="39"/>
      <c r="GYG245" s="39"/>
      <c r="GYH245" s="39"/>
      <c r="GYI245" s="39"/>
      <c r="GYJ245" s="39"/>
      <c r="GYK245" s="39"/>
      <c r="GYL245" s="39"/>
      <c r="GYM245" s="39"/>
      <c r="GYN245" s="39"/>
      <c r="GYO245" s="39"/>
      <c r="GYP245" s="39"/>
      <c r="GYQ245" s="39"/>
      <c r="GYR245" s="39"/>
      <c r="GYS245" s="39"/>
      <c r="GYT245" s="39"/>
      <c r="GYU245" s="39"/>
      <c r="GYV245" s="39"/>
      <c r="GYW245" s="39"/>
      <c r="GYX245" s="39"/>
      <c r="GYY245" s="39"/>
      <c r="GYZ245" s="39"/>
      <c r="GZA245" s="39"/>
      <c r="GZB245" s="39"/>
      <c r="GZC245" s="39"/>
      <c r="GZD245" s="39"/>
      <c r="GZE245" s="39"/>
      <c r="GZF245" s="39"/>
      <c r="GZG245" s="39"/>
      <c r="GZH245" s="39"/>
      <c r="GZI245" s="39"/>
      <c r="GZJ245" s="39"/>
      <c r="GZK245" s="39"/>
      <c r="GZL245" s="39"/>
      <c r="GZM245" s="39"/>
      <c r="GZN245" s="39"/>
      <c r="GZO245" s="39"/>
      <c r="GZP245" s="39"/>
      <c r="GZQ245" s="39"/>
      <c r="GZR245" s="39"/>
      <c r="GZS245" s="39"/>
      <c r="GZT245" s="39"/>
      <c r="GZU245" s="39"/>
      <c r="GZV245" s="39"/>
      <c r="GZW245" s="39"/>
      <c r="GZX245" s="39"/>
      <c r="GZY245" s="39"/>
      <c r="GZZ245" s="39"/>
      <c r="HAA245" s="39"/>
      <c r="HAB245" s="39"/>
      <c r="HAC245" s="39"/>
      <c r="HAD245" s="39"/>
      <c r="HAE245" s="39"/>
      <c r="HAF245" s="39"/>
      <c r="HAG245" s="39"/>
      <c r="HAH245" s="39"/>
      <c r="HAI245" s="39"/>
      <c r="HAJ245" s="39"/>
      <c r="HAK245" s="39"/>
      <c r="HAL245" s="39"/>
      <c r="HAM245" s="39"/>
      <c r="HAN245" s="39"/>
      <c r="HAO245" s="39"/>
      <c r="HAP245" s="39"/>
      <c r="HAQ245" s="39"/>
      <c r="HAR245" s="39"/>
      <c r="HAS245" s="39"/>
      <c r="HAT245" s="39"/>
      <c r="HAU245" s="39"/>
      <c r="HAV245" s="39"/>
      <c r="HAW245" s="39"/>
      <c r="HAX245" s="39"/>
      <c r="HAY245" s="39"/>
      <c r="HAZ245" s="39"/>
      <c r="HBA245" s="39"/>
      <c r="HBB245" s="39"/>
      <c r="HBC245" s="39"/>
      <c r="HBD245" s="39"/>
      <c r="HBE245" s="39"/>
      <c r="HBF245" s="39"/>
      <c r="HBG245" s="39"/>
      <c r="HBH245" s="39"/>
      <c r="HBI245" s="39"/>
      <c r="HBJ245" s="39"/>
      <c r="HBK245" s="39"/>
      <c r="HBL245" s="39"/>
      <c r="HBM245" s="39"/>
      <c r="HBN245" s="39"/>
      <c r="HBO245" s="39"/>
      <c r="HBP245" s="39"/>
      <c r="HBQ245" s="39"/>
      <c r="HBR245" s="39"/>
      <c r="HBS245" s="39"/>
      <c r="HBT245" s="39"/>
      <c r="HBU245" s="39"/>
      <c r="HBV245" s="39"/>
      <c r="HBW245" s="39"/>
      <c r="HBX245" s="39"/>
      <c r="HBY245" s="39"/>
      <c r="HBZ245" s="39"/>
      <c r="HCA245" s="39"/>
      <c r="HCB245" s="39"/>
      <c r="HCC245" s="39"/>
      <c r="HCD245" s="39"/>
      <c r="HCE245" s="39"/>
      <c r="HCF245" s="39"/>
      <c r="HCG245" s="39"/>
      <c r="HCH245" s="39"/>
      <c r="HCI245" s="39"/>
      <c r="HCJ245" s="39"/>
      <c r="HCK245" s="39"/>
      <c r="HCL245" s="39"/>
      <c r="HCM245" s="39"/>
      <c r="HCN245" s="39"/>
      <c r="HCO245" s="39"/>
      <c r="HCP245" s="39"/>
      <c r="HCQ245" s="39"/>
      <c r="HCR245" s="39"/>
      <c r="HCS245" s="39"/>
      <c r="HCT245" s="39"/>
      <c r="HCU245" s="39"/>
      <c r="HCV245" s="39"/>
      <c r="HCW245" s="39"/>
      <c r="HCX245" s="39"/>
      <c r="HCY245" s="39"/>
      <c r="HCZ245" s="39"/>
      <c r="HDA245" s="39"/>
      <c r="HDB245" s="39"/>
      <c r="HDC245" s="39"/>
      <c r="HDD245" s="39"/>
      <c r="HDE245" s="39"/>
      <c r="HDF245" s="39"/>
      <c r="HDG245" s="39"/>
      <c r="HDH245" s="39"/>
      <c r="HDI245" s="39"/>
      <c r="HDJ245" s="39"/>
      <c r="HDK245" s="39"/>
      <c r="HDL245" s="39"/>
      <c r="HDM245" s="39"/>
      <c r="HDN245" s="39"/>
      <c r="HDO245" s="39"/>
      <c r="HDP245" s="39"/>
      <c r="HDQ245" s="39"/>
      <c r="HDR245" s="39"/>
      <c r="HDS245" s="39"/>
      <c r="HDT245" s="39"/>
      <c r="HDU245" s="39"/>
      <c r="HDV245" s="39"/>
      <c r="HDW245" s="39"/>
      <c r="HDX245" s="39"/>
      <c r="HDY245" s="39"/>
      <c r="HDZ245" s="39"/>
      <c r="HEA245" s="39"/>
      <c r="HEB245" s="39"/>
      <c r="HEC245" s="39"/>
      <c r="HED245" s="39"/>
      <c r="HEE245" s="39"/>
      <c r="HEF245" s="39"/>
      <c r="HEG245" s="39"/>
      <c r="HEH245" s="39"/>
      <c r="HEI245" s="39"/>
      <c r="HEJ245" s="39"/>
      <c r="HEK245" s="39"/>
      <c r="HEL245" s="39"/>
      <c r="HEM245" s="39"/>
      <c r="HEN245" s="39"/>
      <c r="HEO245" s="39"/>
      <c r="HEP245" s="39"/>
      <c r="HEQ245" s="39"/>
      <c r="HER245" s="39"/>
      <c r="HES245" s="39"/>
      <c r="HET245" s="39"/>
      <c r="HEU245" s="39"/>
      <c r="HEV245" s="39"/>
      <c r="HEW245" s="39"/>
      <c r="HEX245" s="39"/>
      <c r="HEY245" s="39"/>
      <c r="HEZ245" s="39"/>
      <c r="HFA245" s="39"/>
      <c r="HFB245" s="39"/>
      <c r="HFC245" s="39"/>
      <c r="HFD245" s="39"/>
      <c r="HFE245" s="39"/>
      <c r="HFF245" s="39"/>
      <c r="HFG245" s="39"/>
      <c r="HFH245" s="39"/>
      <c r="HFI245" s="39"/>
      <c r="HFJ245" s="39"/>
      <c r="HFK245" s="39"/>
      <c r="HFL245" s="39"/>
      <c r="HFM245" s="39"/>
      <c r="HFN245" s="39"/>
      <c r="HFO245" s="39"/>
      <c r="HFP245" s="39"/>
      <c r="HFQ245" s="39"/>
      <c r="HFR245" s="39"/>
      <c r="HFS245" s="39"/>
      <c r="HFT245" s="39"/>
      <c r="HFU245" s="39"/>
      <c r="HFV245" s="39"/>
      <c r="HFW245" s="39"/>
      <c r="HFX245" s="39"/>
      <c r="HFY245" s="39"/>
      <c r="HFZ245" s="39"/>
      <c r="HGA245" s="39"/>
      <c r="HGB245" s="39"/>
      <c r="HGC245" s="39"/>
      <c r="HGD245" s="39"/>
      <c r="HGE245" s="39"/>
      <c r="HGF245" s="39"/>
      <c r="HGG245" s="39"/>
      <c r="HGH245" s="39"/>
      <c r="HGI245" s="39"/>
      <c r="HGJ245" s="39"/>
      <c r="HGK245" s="39"/>
      <c r="HGL245" s="39"/>
      <c r="HGM245" s="39"/>
      <c r="HGN245" s="39"/>
      <c r="HGO245" s="39"/>
      <c r="HGP245" s="39"/>
      <c r="HGQ245" s="39"/>
      <c r="HGR245" s="39"/>
      <c r="HGS245" s="39"/>
      <c r="HGT245" s="39"/>
      <c r="HGU245" s="39"/>
      <c r="HGV245" s="39"/>
      <c r="HGW245" s="39"/>
      <c r="HGX245" s="39"/>
      <c r="HGY245" s="39"/>
      <c r="HGZ245" s="39"/>
      <c r="HHA245" s="39"/>
      <c r="HHB245" s="39"/>
      <c r="HHC245" s="39"/>
      <c r="HHD245" s="39"/>
      <c r="HHE245" s="39"/>
      <c r="HHF245" s="39"/>
      <c r="HHG245" s="39"/>
      <c r="HHH245" s="39"/>
      <c r="HHI245" s="39"/>
      <c r="HHJ245" s="39"/>
      <c r="HHK245" s="39"/>
      <c r="HHL245" s="39"/>
      <c r="HHM245" s="39"/>
      <c r="HHN245" s="39"/>
      <c r="HHO245" s="39"/>
      <c r="HHP245" s="39"/>
      <c r="HHQ245" s="39"/>
      <c r="HHR245" s="39"/>
      <c r="HHS245" s="39"/>
      <c r="HHT245" s="39"/>
      <c r="HHU245" s="39"/>
      <c r="HHV245" s="39"/>
      <c r="HHW245" s="39"/>
      <c r="HHX245" s="39"/>
      <c r="HHY245" s="39"/>
      <c r="HHZ245" s="39"/>
      <c r="HIA245" s="39"/>
      <c r="HIB245" s="39"/>
      <c r="HIC245" s="39"/>
      <c r="HID245" s="39"/>
      <c r="HIE245" s="39"/>
      <c r="HIF245" s="39"/>
      <c r="HIG245" s="39"/>
      <c r="HIH245" s="39"/>
      <c r="HII245" s="39"/>
      <c r="HIJ245" s="39"/>
      <c r="HIK245" s="39"/>
      <c r="HIL245" s="39"/>
      <c r="HIM245" s="39"/>
      <c r="HIN245" s="39"/>
      <c r="HIO245" s="39"/>
      <c r="HIP245" s="39"/>
      <c r="HIQ245" s="39"/>
      <c r="HIR245" s="39"/>
      <c r="HIS245" s="39"/>
      <c r="HIT245" s="39"/>
      <c r="HIU245" s="39"/>
      <c r="HIV245" s="39"/>
      <c r="HIW245" s="39"/>
      <c r="HIX245" s="39"/>
      <c r="HIY245" s="39"/>
      <c r="HIZ245" s="39"/>
      <c r="HJA245" s="39"/>
      <c r="HJB245" s="39"/>
      <c r="HJC245" s="39"/>
      <c r="HJD245" s="39"/>
      <c r="HJE245" s="39"/>
      <c r="HJF245" s="39"/>
      <c r="HJG245" s="39"/>
      <c r="HJH245" s="39"/>
      <c r="HJI245" s="39"/>
      <c r="HJJ245" s="39"/>
      <c r="HJK245" s="39"/>
      <c r="HJL245" s="39"/>
      <c r="HJM245" s="39"/>
      <c r="HJN245" s="39"/>
      <c r="HJO245" s="39"/>
      <c r="HJP245" s="39"/>
      <c r="HJQ245" s="39"/>
      <c r="HJR245" s="39"/>
      <c r="HJS245" s="39"/>
      <c r="HJT245" s="39"/>
      <c r="HJU245" s="39"/>
      <c r="HJV245" s="39"/>
      <c r="HJW245" s="39"/>
      <c r="HJX245" s="39"/>
      <c r="HJY245" s="39"/>
      <c r="HJZ245" s="39"/>
      <c r="HKA245" s="39"/>
      <c r="HKB245" s="39"/>
      <c r="HKC245" s="39"/>
      <c r="HKD245" s="39"/>
      <c r="HKE245" s="39"/>
      <c r="HKF245" s="39"/>
      <c r="HKG245" s="39"/>
      <c r="HKH245" s="39"/>
      <c r="HKI245" s="39"/>
      <c r="HKJ245" s="39"/>
      <c r="HKK245" s="39"/>
      <c r="HKL245" s="39"/>
      <c r="HKM245" s="39"/>
      <c r="HKN245" s="39"/>
      <c r="HKO245" s="39"/>
      <c r="HKP245" s="39"/>
      <c r="HKQ245" s="39"/>
      <c r="HKR245" s="39"/>
      <c r="HKS245" s="39"/>
      <c r="HKT245" s="39"/>
      <c r="HKU245" s="39"/>
      <c r="HKV245" s="39"/>
      <c r="HKW245" s="39"/>
      <c r="HKX245" s="39"/>
      <c r="HKY245" s="39"/>
      <c r="HKZ245" s="39"/>
      <c r="HLA245" s="39"/>
      <c r="HLB245" s="39"/>
      <c r="HLC245" s="39"/>
      <c r="HLD245" s="39"/>
      <c r="HLE245" s="39"/>
      <c r="HLF245" s="39"/>
      <c r="HLG245" s="39"/>
      <c r="HLH245" s="39"/>
      <c r="HLI245" s="39"/>
      <c r="HLJ245" s="39"/>
      <c r="HLK245" s="39"/>
      <c r="HLL245" s="39"/>
      <c r="HLM245" s="39"/>
      <c r="HLN245" s="39"/>
      <c r="HLO245" s="39"/>
      <c r="HLP245" s="39"/>
      <c r="HLQ245" s="39"/>
      <c r="HLR245" s="39"/>
      <c r="HLS245" s="39"/>
      <c r="HLT245" s="39"/>
      <c r="HLU245" s="39"/>
      <c r="HLV245" s="39"/>
      <c r="HLW245" s="39"/>
      <c r="HLX245" s="39"/>
      <c r="HLY245" s="39"/>
      <c r="HLZ245" s="39"/>
      <c r="HMA245" s="39"/>
      <c r="HMB245" s="39"/>
      <c r="HMC245" s="39"/>
      <c r="HMD245" s="39"/>
      <c r="HME245" s="39"/>
      <c r="HMF245" s="39"/>
      <c r="HMG245" s="39"/>
      <c r="HMH245" s="39"/>
      <c r="HMI245" s="39"/>
      <c r="HMJ245" s="39"/>
      <c r="HMK245" s="39"/>
      <c r="HML245" s="39"/>
      <c r="HMM245" s="39"/>
      <c r="HMN245" s="39"/>
      <c r="HMO245" s="39"/>
      <c r="HMP245" s="39"/>
      <c r="HMQ245" s="39"/>
      <c r="HMR245" s="39"/>
      <c r="HMS245" s="39"/>
      <c r="HMT245" s="39"/>
      <c r="HMU245" s="39"/>
      <c r="HMV245" s="39"/>
      <c r="HMW245" s="39"/>
      <c r="HMX245" s="39"/>
      <c r="HMY245" s="39"/>
      <c r="HMZ245" s="39"/>
      <c r="HNA245" s="39"/>
      <c r="HNB245" s="39"/>
      <c r="HNC245" s="39"/>
      <c r="HND245" s="39"/>
      <c r="HNE245" s="39"/>
      <c r="HNF245" s="39"/>
      <c r="HNG245" s="39"/>
      <c r="HNH245" s="39"/>
      <c r="HNI245" s="39"/>
      <c r="HNJ245" s="39"/>
      <c r="HNK245" s="39"/>
      <c r="HNL245" s="39"/>
      <c r="HNM245" s="39"/>
      <c r="HNN245" s="39"/>
      <c r="HNO245" s="39"/>
      <c r="HNP245" s="39"/>
      <c r="HNQ245" s="39"/>
      <c r="HNR245" s="39"/>
      <c r="HNS245" s="39"/>
      <c r="HNT245" s="39"/>
      <c r="HNU245" s="39"/>
      <c r="HNV245" s="39"/>
      <c r="HNW245" s="39"/>
      <c r="HNX245" s="39"/>
      <c r="HNY245" s="39"/>
      <c r="HNZ245" s="39"/>
      <c r="HOA245" s="39"/>
      <c r="HOB245" s="39"/>
      <c r="HOC245" s="39"/>
      <c r="HOD245" s="39"/>
      <c r="HOE245" s="39"/>
      <c r="HOF245" s="39"/>
      <c r="HOG245" s="39"/>
      <c r="HOH245" s="39"/>
      <c r="HOI245" s="39"/>
      <c r="HOJ245" s="39"/>
      <c r="HOK245" s="39"/>
      <c r="HOL245" s="39"/>
      <c r="HOM245" s="39"/>
      <c r="HON245" s="39"/>
      <c r="HOO245" s="39"/>
      <c r="HOP245" s="39"/>
      <c r="HOQ245" s="39"/>
      <c r="HOR245" s="39"/>
      <c r="HOS245" s="39"/>
      <c r="HOT245" s="39"/>
      <c r="HOU245" s="39"/>
      <c r="HOV245" s="39"/>
      <c r="HOW245" s="39"/>
      <c r="HOX245" s="39"/>
      <c r="HOY245" s="39"/>
      <c r="HOZ245" s="39"/>
      <c r="HPA245" s="39"/>
      <c r="HPB245" s="39"/>
      <c r="HPC245" s="39"/>
      <c r="HPD245" s="39"/>
      <c r="HPE245" s="39"/>
      <c r="HPF245" s="39"/>
      <c r="HPG245" s="39"/>
      <c r="HPH245" s="39"/>
      <c r="HPI245" s="39"/>
      <c r="HPJ245" s="39"/>
      <c r="HPK245" s="39"/>
      <c r="HPL245" s="39"/>
      <c r="HPM245" s="39"/>
      <c r="HPN245" s="39"/>
      <c r="HPO245" s="39"/>
      <c r="HPP245" s="39"/>
      <c r="HPQ245" s="39"/>
      <c r="HPR245" s="39"/>
      <c r="HPS245" s="39"/>
      <c r="HPT245" s="39"/>
      <c r="HPU245" s="39"/>
      <c r="HPV245" s="39"/>
      <c r="HPW245" s="39"/>
      <c r="HPX245" s="39"/>
      <c r="HPY245" s="39"/>
      <c r="HPZ245" s="39"/>
      <c r="HQA245" s="39"/>
      <c r="HQB245" s="39"/>
      <c r="HQC245" s="39"/>
      <c r="HQD245" s="39"/>
      <c r="HQE245" s="39"/>
      <c r="HQF245" s="39"/>
      <c r="HQG245" s="39"/>
      <c r="HQH245" s="39"/>
      <c r="HQI245" s="39"/>
      <c r="HQJ245" s="39"/>
      <c r="HQK245" s="39"/>
      <c r="HQL245" s="39"/>
      <c r="HQM245" s="39"/>
      <c r="HQN245" s="39"/>
      <c r="HQO245" s="39"/>
      <c r="HQP245" s="39"/>
      <c r="HQQ245" s="39"/>
      <c r="HQR245" s="39"/>
      <c r="HQS245" s="39"/>
      <c r="HQT245" s="39"/>
      <c r="HQU245" s="39"/>
      <c r="HQV245" s="39"/>
      <c r="HQW245" s="39"/>
      <c r="HQX245" s="39"/>
      <c r="HQY245" s="39"/>
      <c r="HQZ245" s="39"/>
      <c r="HRA245" s="39"/>
      <c r="HRB245" s="39"/>
      <c r="HRC245" s="39"/>
      <c r="HRD245" s="39"/>
      <c r="HRE245" s="39"/>
      <c r="HRF245" s="39"/>
      <c r="HRG245" s="39"/>
      <c r="HRH245" s="39"/>
      <c r="HRI245" s="39"/>
      <c r="HRJ245" s="39"/>
      <c r="HRK245" s="39"/>
      <c r="HRL245" s="39"/>
      <c r="HRM245" s="39"/>
      <c r="HRN245" s="39"/>
      <c r="HRO245" s="39"/>
      <c r="HRP245" s="39"/>
      <c r="HRQ245" s="39"/>
      <c r="HRR245" s="39"/>
      <c r="HRS245" s="39"/>
      <c r="HRT245" s="39"/>
      <c r="HRU245" s="39"/>
      <c r="HRV245" s="39"/>
      <c r="HRW245" s="39"/>
      <c r="HRX245" s="39"/>
      <c r="HRY245" s="39"/>
      <c r="HRZ245" s="39"/>
      <c r="HSA245" s="39"/>
      <c r="HSB245" s="39"/>
      <c r="HSC245" s="39"/>
      <c r="HSD245" s="39"/>
      <c r="HSE245" s="39"/>
      <c r="HSF245" s="39"/>
      <c r="HSG245" s="39"/>
      <c r="HSH245" s="39"/>
      <c r="HSI245" s="39"/>
      <c r="HSJ245" s="39"/>
      <c r="HSK245" s="39"/>
      <c r="HSL245" s="39"/>
      <c r="HSM245" s="39"/>
      <c r="HSN245" s="39"/>
      <c r="HSO245" s="39"/>
      <c r="HSP245" s="39"/>
      <c r="HSQ245" s="39"/>
      <c r="HSR245" s="39"/>
      <c r="HSS245" s="39"/>
      <c r="HST245" s="39"/>
      <c r="HSU245" s="39"/>
      <c r="HSV245" s="39"/>
      <c r="HSW245" s="39"/>
      <c r="HSX245" s="39"/>
      <c r="HSY245" s="39"/>
      <c r="HSZ245" s="39"/>
      <c r="HTA245" s="39"/>
      <c r="HTB245" s="39"/>
      <c r="HTC245" s="39"/>
      <c r="HTD245" s="39"/>
      <c r="HTE245" s="39"/>
      <c r="HTF245" s="39"/>
      <c r="HTG245" s="39"/>
      <c r="HTH245" s="39"/>
      <c r="HTI245" s="39"/>
      <c r="HTJ245" s="39"/>
      <c r="HTK245" s="39"/>
      <c r="HTL245" s="39"/>
      <c r="HTM245" s="39"/>
      <c r="HTN245" s="39"/>
      <c r="HTO245" s="39"/>
      <c r="HTP245" s="39"/>
      <c r="HTQ245" s="39"/>
      <c r="HTR245" s="39"/>
      <c r="HTS245" s="39"/>
      <c r="HTT245" s="39"/>
      <c r="HTU245" s="39"/>
      <c r="HTV245" s="39"/>
      <c r="HTW245" s="39"/>
      <c r="HTX245" s="39"/>
      <c r="HTY245" s="39"/>
      <c r="HTZ245" s="39"/>
      <c r="HUA245" s="39"/>
      <c r="HUB245" s="39"/>
      <c r="HUC245" s="39"/>
      <c r="HUD245" s="39"/>
      <c r="HUE245" s="39"/>
      <c r="HUF245" s="39"/>
      <c r="HUG245" s="39"/>
      <c r="HUH245" s="39"/>
      <c r="HUI245" s="39"/>
      <c r="HUJ245" s="39"/>
      <c r="HUK245" s="39"/>
      <c r="HUL245" s="39"/>
      <c r="HUM245" s="39"/>
      <c r="HUN245" s="39"/>
      <c r="HUO245" s="39"/>
      <c r="HUP245" s="39"/>
      <c r="HUQ245" s="39"/>
      <c r="HUR245" s="39"/>
      <c r="HUS245" s="39"/>
      <c r="HUT245" s="39"/>
      <c r="HUU245" s="39"/>
      <c r="HUV245" s="39"/>
      <c r="HUW245" s="39"/>
      <c r="HUX245" s="39"/>
      <c r="HUY245" s="39"/>
      <c r="HUZ245" s="39"/>
      <c r="HVA245" s="39"/>
      <c r="HVB245" s="39"/>
      <c r="HVC245" s="39"/>
      <c r="HVD245" s="39"/>
      <c r="HVE245" s="39"/>
      <c r="HVF245" s="39"/>
      <c r="HVG245" s="39"/>
      <c r="HVH245" s="39"/>
      <c r="HVI245" s="39"/>
      <c r="HVJ245" s="39"/>
      <c r="HVK245" s="39"/>
      <c r="HVL245" s="39"/>
      <c r="HVM245" s="39"/>
      <c r="HVN245" s="39"/>
      <c r="HVO245" s="39"/>
      <c r="HVP245" s="39"/>
      <c r="HVQ245" s="39"/>
      <c r="HVR245" s="39"/>
      <c r="HVS245" s="39"/>
      <c r="HVT245" s="39"/>
      <c r="HVU245" s="39"/>
      <c r="HVV245" s="39"/>
      <c r="HVW245" s="39"/>
      <c r="HVX245" s="39"/>
      <c r="HVY245" s="39"/>
      <c r="HVZ245" s="39"/>
      <c r="HWA245" s="39"/>
      <c r="HWB245" s="39"/>
      <c r="HWC245" s="39"/>
      <c r="HWD245" s="39"/>
      <c r="HWE245" s="39"/>
      <c r="HWF245" s="39"/>
      <c r="HWG245" s="39"/>
      <c r="HWH245" s="39"/>
      <c r="HWI245" s="39"/>
      <c r="HWJ245" s="39"/>
      <c r="HWK245" s="39"/>
      <c r="HWL245" s="39"/>
      <c r="HWM245" s="39"/>
      <c r="HWN245" s="39"/>
      <c r="HWO245" s="39"/>
      <c r="HWP245" s="39"/>
      <c r="HWQ245" s="39"/>
      <c r="HWR245" s="39"/>
      <c r="HWS245" s="39"/>
      <c r="HWT245" s="39"/>
      <c r="HWU245" s="39"/>
      <c r="HWV245" s="39"/>
      <c r="HWW245" s="39"/>
      <c r="HWX245" s="39"/>
      <c r="HWY245" s="39"/>
      <c r="HWZ245" s="39"/>
      <c r="HXA245" s="39"/>
      <c r="HXB245" s="39"/>
      <c r="HXC245" s="39"/>
      <c r="HXD245" s="39"/>
      <c r="HXE245" s="39"/>
      <c r="HXF245" s="39"/>
      <c r="HXG245" s="39"/>
      <c r="HXH245" s="39"/>
      <c r="HXI245" s="39"/>
      <c r="HXJ245" s="39"/>
      <c r="HXK245" s="39"/>
      <c r="HXL245" s="39"/>
      <c r="HXM245" s="39"/>
      <c r="HXN245" s="39"/>
      <c r="HXO245" s="39"/>
      <c r="HXP245" s="39"/>
      <c r="HXQ245" s="39"/>
      <c r="HXR245" s="39"/>
      <c r="HXS245" s="39"/>
      <c r="HXT245" s="39"/>
      <c r="HXU245" s="39"/>
      <c r="HXV245" s="39"/>
      <c r="HXW245" s="39"/>
      <c r="HXX245" s="39"/>
      <c r="HXY245" s="39"/>
      <c r="HXZ245" s="39"/>
      <c r="HYA245" s="39"/>
      <c r="HYB245" s="39"/>
      <c r="HYC245" s="39"/>
      <c r="HYD245" s="39"/>
      <c r="HYE245" s="39"/>
      <c r="HYF245" s="39"/>
      <c r="HYG245" s="39"/>
      <c r="HYH245" s="39"/>
      <c r="HYI245" s="39"/>
      <c r="HYJ245" s="39"/>
      <c r="HYK245" s="39"/>
      <c r="HYL245" s="39"/>
      <c r="HYM245" s="39"/>
      <c r="HYN245" s="39"/>
      <c r="HYO245" s="39"/>
      <c r="HYP245" s="39"/>
      <c r="HYQ245" s="39"/>
      <c r="HYR245" s="39"/>
      <c r="HYS245" s="39"/>
      <c r="HYT245" s="39"/>
      <c r="HYU245" s="39"/>
      <c r="HYV245" s="39"/>
      <c r="HYW245" s="39"/>
      <c r="HYX245" s="39"/>
      <c r="HYY245" s="39"/>
      <c r="HYZ245" s="39"/>
      <c r="HZA245" s="39"/>
      <c r="HZB245" s="39"/>
      <c r="HZC245" s="39"/>
      <c r="HZD245" s="39"/>
      <c r="HZE245" s="39"/>
      <c r="HZF245" s="39"/>
      <c r="HZG245" s="39"/>
      <c r="HZH245" s="39"/>
      <c r="HZI245" s="39"/>
      <c r="HZJ245" s="39"/>
      <c r="HZK245" s="39"/>
      <c r="HZL245" s="39"/>
      <c r="HZM245" s="39"/>
      <c r="HZN245" s="39"/>
      <c r="HZO245" s="39"/>
      <c r="HZP245" s="39"/>
      <c r="HZQ245" s="39"/>
      <c r="HZR245" s="39"/>
      <c r="HZS245" s="39"/>
      <c r="HZT245" s="39"/>
      <c r="HZU245" s="39"/>
      <c r="HZV245" s="39"/>
      <c r="HZW245" s="39"/>
      <c r="HZX245" s="39"/>
      <c r="HZY245" s="39"/>
      <c r="HZZ245" s="39"/>
      <c r="IAA245" s="39"/>
      <c r="IAB245" s="39"/>
      <c r="IAC245" s="39"/>
      <c r="IAD245" s="39"/>
      <c r="IAE245" s="39"/>
      <c r="IAF245" s="39"/>
      <c r="IAG245" s="39"/>
      <c r="IAH245" s="39"/>
      <c r="IAI245" s="39"/>
      <c r="IAJ245" s="39"/>
      <c r="IAK245" s="39"/>
      <c r="IAL245" s="39"/>
      <c r="IAM245" s="39"/>
      <c r="IAN245" s="39"/>
      <c r="IAO245" s="39"/>
      <c r="IAP245" s="39"/>
      <c r="IAQ245" s="39"/>
      <c r="IAR245" s="39"/>
      <c r="IAS245" s="39"/>
      <c r="IAT245" s="39"/>
      <c r="IAU245" s="39"/>
      <c r="IAV245" s="39"/>
      <c r="IAW245" s="39"/>
      <c r="IAX245" s="39"/>
      <c r="IAY245" s="39"/>
      <c r="IAZ245" s="39"/>
      <c r="IBA245" s="39"/>
      <c r="IBB245" s="39"/>
      <c r="IBC245" s="39"/>
      <c r="IBD245" s="39"/>
      <c r="IBE245" s="39"/>
      <c r="IBF245" s="39"/>
      <c r="IBG245" s="39"/>
      <c r="IBH245" s="39"/>
      <c r="IBI245" s="39"/>
      <c r="IBJ245" s="39"/>
      <c r="IBK245" s="39"/>
      <c r="IBL245" s="39"/>
      <c r="IBM245" s="39"/>
      <c r="IBN245" s="39"/>
      <c r="IBO245" s="39"/>
      <c r="IBP245" s="39"/>
      <c r="IBQ245" s="39"/>
      <c r="IBR245" s="39"/>
      <c r="IBS245" s="39"/>
      <c r="IBT245" s="39"/>
      <c r="IBU245" s="39"/>
      <c r="IBV245" s="39"/>
      <c r="IBW245" s="39"/>
      <c r="IBX245" s="39"/>
      <c r="IBY245" s="39"/>
      <c r="IBZ245" s="39"/>
      <c r="ICA245" s="39"/>
      <c r="ICB245" s="39"/>
      <c r="ICC245" s="39"/>
      <c r="ICD245" s="39"/>
      <c r="ICE245" s="39"/>
      <c r="ICF245" s="39"/>
      <c r="ICG245" s="39"/>
      <c r="ICH245" s="39"/>
      <c r="ICI245" s="39"/>
      <c r="ICJ245" s="39"/>
      <c r="ICK245" s="39"/>
      <c r="ICL245" s="39"/>
      <c r="ICM245" s="39"/>
      <c r="ICN245" s="39"/>
      <c r="ICO245" s="39"/>
      <c r="ICP245" s="39"/>
      <c r="ICQ245" s="39"/>
      <c r="ICR245" s="39"/>
      <c r="ICS245" s="39"/>
      <c r="ICT245" s="39"/>
      <c r="ICU245" s="39"/>
      <c r="ICV245" s="39"/>
      <c r="ICW245" s="39"/>
      <c r="ICX245" s="39"/>
      <c r="ICY245" s="39"/>
      <c r="ICZ245" s="39"/>
      <c r="IDA245" s="39"/>
      <c r="IDB245" s="39"/>
      <c r="IDC245" s="39"/>
      <c r="IDD245" s="39"/>
      <c r="IDE245" s="39"/>
      <c r="IDF245" s="39"/>
      <c r="IDG245" s="39"/>
      <c r="IDH245" s="39"/>
      <c r="IDI245" s="39"/>
      <c r="IDJ245" s="39"/>
      <c r="IDK245" s="39"/>
      <c r="IDL245" s="39"/>
      <c r="IDM245" s="39"/>
      <c r="IDN245" s="39"/>
      <c r="IDO245" s="39"/>
      <c r="IDP245" s="39"/>
      <c r="IDQ245" s="39"/>
      <c r="IDR245" s="39"/>
      <c r="IDS245" s="39"/>
      <c r="IDT245" s="39"/>
      <c r="IDU245" s="39"/>
      <c r="IDV245" s="39"/>
      <c r="IDW245" s="39"/>
      <c r="IDX245" s="39"/>
      <c r="IDY245" s="39"/>
      <c r="IDZ245" s="39"/>
      <c r="IEA245" s="39"/>
      <c r="IEB245" s="39"/>
      <c r="IEC245" s="39"/>
      <c r="IED245" s="39"/>
      <c r="IEE245" s="39"/>
      <c r="IEF245" s="39"/>
      <c r="IEG245" s="39"/>
      <c r="IEH245" s="39"/>
      <c r="IEI245" s="39"/>
      <c r="IEJ245" s="39"/>
      <c r="IEK245" s="39"/>
      <c r="IEL245" s="39"/>
      <c r="IEM245" s="39"/>
      <c r="IEN245" s="39"/>
      <c r="IEO245" s="39"/>
      <c r="IEP245" s="39"/>
      <c r="IEQ245" s="39"/>
      <c r="IER245" s="39"/>
      <c r="IES245" s="39"/>
      <c r="IET245" s="39"/>
      <c r="IEU245" s="39"/>
      <c r="IEV245" s="39"/>
      <c r="IEW245" s="39"/>
      <c r="IEX245" s="39"/>
      <c r="IEY245" s="39"/>
      <c r="IEZ245" s="39"/>
      <c r="IFA245" s="39"/>
      <c r="IFB245" s="39"/>
      <c r="IFC245" s="39"/>
      <c r="IFD245" s="39"/>
      <c r="IFE245" s="39"/>
      <c r="IFF245" s="39"/>
      <c r="IFG245" s="39"/>
      <c r="IFH245" s="39"/>
      <c r="IFI245" s="39"/>
      <c r="IFJ245" s="39"/>
      <c r="IFK245" s="39"/>
      <c r="IFL245" s="39"/>
      <c r="IFM245" s="39"/>
      <c r="IFN245" s="39"/>
      <c r="IFO245" s="39"/>
      <c r="IFP245" s="39"/>
      <c r="IFQ245" s="39"/>
      <c r="IFR245" s="39"/>
      <c r="IFS245" s="39"/>
      <c r="IFT245" s="39"/>
      <c r="IFU245" s="39"/>
      <c r="IFV245" s="39"/>
      <c r="IFW245" s="39"/>
      <c r="IFX245" s="39"/>
      <c r="IFY245" s="39"/>
      <c r="IFZ245" s="39"/>
      <c r="IGA245" s="39"/>
      <c r="IGB245" s="39"/>
      <c r="IGC245" s="39"/>
      <c r="IGD245" s="39"/>
      <c r="IGE245" s="39"/>
      <c r="IGF245" s="39"/>
      <c r="IGG245" s="39"/>
      <c r="IGH245" s="39"/>
      <c r="IGI245" s="39"/>
      <c r="IGJ245" s="39"/>
      <c r="IGK245" s="39"/>
      <c r="IGL245" s="39"/>
      <c r="IGM245" s="39"/>
      <c r="IGN245" s="39"/>
      <c r="IGO245" s="39"/>
      <c r="IGP245" s="39"/>
      <c r="IGQ245" s="39"/>
      <c r="IGR245" s="39"/>
      <c r="IGS245" s="39"/>
      <c r="IGT245" s="39"/>
      <c r="IGU245" s="39"/>
      <c r="IGV245" s="39"/>
      <c r="IGW245" s="39"/>
      <c r="IGX245" s="39"/>
      <c r="IGY245" s="39"/>
      <c r="IGZ245" s="39"/>
      <c r="IHA245" s="39"/>
      <c r="IHB245" s="39"/>
      <c r="IHC245" s="39"/>
      <c r="IHD245" s="39"/>
      <c r="IHE245" s="39"/>
      <c r="IHF245" s="39"/>
      <c r="IHG245" s="39"/>
      <c r="IHH245" s="39"/>
      <c r="IHI245" s="39"/>
      <c r="IHJ245" s="39"/>
      <c r="IHK245" s="39"/>
      <c r="IHL245" s="39"/>
      <c r="IHM245" s="39"/>
      <c r="IHN245" s="39"/>
      <c r="IHO245" s="39"/>
      <c r="IHP245" s="39"/>
      <c r="IHQ245" s="39"/>
      <c r="IHR245" s="39"/>
      <c r="IHS245" s="39"/>
      <c r="IHT245" s="39"/>
      <c r="IHU245" s="39"/>
      <c r="IHV245" s="39"/>
      <c r="IHW245" s="39"/>
      <c r="IHX245" s="39"/>
      <c r="IHY245" s="39"/>
      <c r="IHZ245" s="39"/>
      <c r="IIA245" s="39"/>
      <c r="IIB245" s="39"/>
      <c r="IIC245" s="39"/>
      <c r="IID245" s="39"/>
      <c r="IIE245" s="39"/>
      <c r="IIF245" s="39"/>
      <c r="IIG245" s="39"/>
      <c r="IIH245" s="39"/>
      <c r="III245" s="39"/>
      <c r="IIJ245" s="39"/>
      <c r="IIK245" s="39"/>
      <c r="IIL245" s="39"/>
      <c r="IIM245" s="39"/>
      <c r="IIN245" s="39"/>
      <c r="IIO245" s="39"/>
      <c r="IIP245" s="39"/>
      <c r="IIQ245" s="39"/>
      <c r="IIR245" s="39"/>
      <c r="IIS245" s="39"/>
      <c r="IIT245" s="39"/>
      <c r="IIU245" s="39"/>
      <c r="IIV245" s="39"/>
      <c r="IIW245" s="39"/>
      <c r="IIX245" s="39"/>
      <c r="IIY245" s="39"/>
      <c r="IIZ245" s="39"/>
      <c r="IJA245" s="39"/>
      <c r="IJB245" s="39"/>
      <c r="IJC245" s="39"/>
      <c r="IJD245" s="39"/>
      <c r="IJE245" s="39"/>
      <c r="IJF245" s="39"/>
      <c r="IJG245" s="39"/>
      <c r="IJH245" s="39"/>
      <c r="IJI245" s="39"/>
      <c r="IJJ245" s="39"/>
      <c r="IJK245" s="39"/>
      <c r="IJL245" s="39"/>
      <c r="IJM245" s="39"/>
      <c r="IJN245" s="39"/>
      <c r="IJO245" s="39"/>
      <c r="IJP245" s="39"/>
      <c r="IJQ245" s="39"/>
      <c r="IJR245" s="39"/>
      <c r="IJS245" s="39"/>
      <c r="IJT245" s="39"/>
      <c r="IJU245" s="39"/>
      <c r="IJV245" s="39"/>
      <c r="IJW245" s="39"/>
      <c r="IJX245" s="39"/>
      <c r="IJY245" s="39"/>
      <c r="IJZ245" s="39"/>
      <c r="IKA245" s="39"/>
      <c r="IKB245" s="39"/>
      <c r="IKC245" s="39"/>
      <c r="IKD245" s="39"/>
      <c r="IKE245" s="39"/>
      <c r="IKF245" s="39"/>
      <c r="IKG245" s="39"/>
      <c r="IKH245" s="39"/>
      <c r="IKI245" s="39"/>
      <c r="IKJ245" s="39"/>
      <c r="IKK245" s="39"/>
      <c r="IKL245" s="39"/>
      <c r="IKM245" s="39"/>
      <c r="IKN245" s="39"/>
      <c r="IKO245" s="39"/>
      <c r="IKP245" s="39"/>
      <c r="IKQ245" s="39"/>
      <c r="IKR245" s="39"/>
      <c r="IKS245" s="39"/>
      <c r="IKT245" s="39"/>
      <c r="IKU245" s="39"/>
      <c r="IKV245" s="39"/>
      <c r="IKW245" s="39"/>
      <c r="IKX245" s="39"/>
      <c r="IKY245" s="39"/>
      <c r="IKZ245" s="39"/>
      <c r="ILA245" s="39"/>
      <c r="ILB245" s="39"/>
      <c r="ILC245" s="39"/>
      <c r="ILD245" s="39"/>
      <c r="ILE245" s="39"/>
      <c r="ILF245" s="39"/>
      <c r="ILG245" s="39"/>
      <c r="ILH245" s="39"/>
      <c r="ILI245" s="39"/>
      <c r="ILJ245" s="39"/>
      <c r="ILK245" s="39"/>
      <c r="ILL245" s="39"/>
      <c r="ILM245" s="39"/>
      <c r="ILN245" s="39"/>
      <c r="ILO245" s="39"/>
      <c r="ILP245" s="39"/>
      <c r="ILQ245" s="39"/>
      <c r="ILR245" s="39"/>
      <c r="ILS245" s="39"/>
      <c r="ILT245" s="39"/>
      <c r="ILU245" s="39"/>
      <c r="ILV245" s="39"/>
      <c r="ILW245" s="39"/>
      <c r="ILX245" s="39"/>
      <c r="ILY245" s="39"/>
      <c r="ILZ245" s="39"/>
      <c r="IMA245" s="39"/>
      <c r="IMB245" s="39"/>
      <c r="IMC245" s="39"/>
      <c r="IMD245" s="39"/>
      <c r="IME245" s="39"/>
      <c r="IMF245" s="39"/>
      <c r="IMG245" s="39"/>
      <c r="IMH245" s="39"/>
      <c r="IMI245" s="39"/>
      <c r="IMJ245" s="39"/>
      <c r="IMK245" s="39"/>
      <c r="IML245" s="39"/>
      <c r="IMM245" s="39"/>
      <c r="IMN245" s="39"/>
      <c r="IMO245" s="39"/>
      <c r="IMP245" s="39"/>
      <c r="IMQ245" s="39"/>
      <c r="IMR245" s="39"/>
      <c r="IMS245" s="39"/>
      <c r="IMT245" s="39"/>
      <c r="IMU245" s="39"/>
      <c r="IMV245" s="39"/>
      <c r="IMW245" s="39"/>
      <c r="IMX245" s="39"/>
      <c r="IMY245" s="39"/>
      <c r="IMZ245" s="39"/>
      <c r="INA245" s="39"/>
      <c r="INB245" s="39"/>
      <c r="INC245" s="39"/>
      <c r="IND245" s="39"/>
      <c r="INE245" s="39"/>
      <c r="INF245" s="39"/>
      <c r="ING245" s="39"/>
      <c r="INH245" s="39"/>
      <c r="INI245" s="39"/>
      <c r="INJ245" s="39"/>
      <c r="INK245" s="39"/>
      <c r="INL245" s="39"/>
      <c r="INM245" s="39"/>
      <c r="INN245" s="39"/>
      <c r="INO245" s="39"/>
      <c r="INP245" s="39"/>
      <c r="INQ245" s="39"/>
      <c r="INR245" s="39"/>
      <c r="INS245" s="39"/>
      <c r="INT245" s="39"/>
      <c r="INU245" s="39"/>
      <c r="INV245" s="39"/>
      <c r="INW245" s="39"/>
      <c r="INX245" s="39"/>
      <c r="INY245" s="39"/>
      <c r="INZ245" s="39"/>
      <c r="IOA245" s="39"/>
      <c r="IOB245" s="39"/>
      <c r="IOC245" s="39"/>
      <c r="IOD245" s="39"/>
      <c r="IOE245" s="39"/>
      <c r="IOF245" s="39"/>
      <c r="IOG245" s="39"/>
      <c r="IOH245" s="39"/>
      <c r="IOI245" s="39"/>
      <c r="IOJ245" s="39"/>
      <c r="IOK245" s="39"/>
      <c r="IOL245" s="39"/>
      <c r="IOM245" s="39"/>
      <c r="ION245" s="39"/>
      <c r="IOO245" s="39"/>
      <c r="IOP245" s="39"/>
      <c r="IOQ245" s="39"/>
      <c r="IOR245" s="39"/>
      <c r="IOS245" s="39"/>
      <c r="IOT245" s="39"/>
      <c r="IOU245" s="39"/>
      <c r="IOV245" s="39"/>
      <c r="IOW245" s="39"/>
      <c r="IOX245" s="39"/>
      <c r="IOY245" s="39"/>
      <c r="IOZ245" s="39"/>
      <c r="IPA245" s="39"/>
      <c r="IPB245" s="39"/>
      <c r="IPC245" s="39"/>
      <c r="IPD245" s="39"/>
      <c r="IPE245" s="39"/>
      <c r="IPF245" s="39"/>
      <c r="IPG245" s="39"/>
      <c r="IPH245" s="39"/>
      <c r="IPI245" s="39"/>
      <c r="IPJ245" s="39"/>
      <c r="IPK245" s="39"/>
      <c r="IPL245" s="39"/>
      <c r="IPM245" s="39"/>
      <c r="IPN245" s="39"/>
      <c r="IPO245" s="39"/>
      <c r="IPP245" s="39"/>
      <c r="IPQ245" s="39"/>
      <c r="IPR245" s="39"/>
      <c r="IPS245" s="39"/>
      <c r="IPT245" s="39"/>
      <c r="IPU245" s="39"/>
      <c r="IPV245" s="39"/>
      <c r="IPW245" s="39"/>
      <c r="IPX245" s="39"/>
      <c r="IPY245" s="39"/>
      <c r="IPZ245" s="39"/>
      <c r="IQA245" s="39"/>
      <c r="IQB245" s="39"/>
      <c r="IQC245" s="39"/>
      <c r="IQD245" s="39"/>
      <c r="IQE245" s="39"/>
      <c r="IQF245" s="39"/>
      <c r="IQG245" s="39"/>
      <c r="IQH245" s="39"/>
      <c r="IQI245" s="39"/>
      <c r="IQJ245" s="39"/>
      <c r="IQK245" s="39"/>
      <c r="IQL245" s="39"/>
      <c r="IQM245" s="39"/>
      <c r="IQN245" s="39"/>
      <c r="IQO245" s="39"/>
      <c r="IQP245" s="39"/>
      <c r="IQQ245" s="39"/>
      <c r="IQR245" s="39"/>
      <c r="IQS245" s="39"/>
      <c r="IQT245" s="39"/>
      <c r="IQU245" s="39"/>
      <c r="IQV245" s="39"/>
      <c r="IQW245" s="39"/>
      <c r="IQX245" s="39"/>
      <c r="IQY245" s="39"/>
      <c r="IQZ245" s="39"/>
      <c r="IRA245" s="39"/>
      <c r="IRB245" s="39"/>
      <c r="IRC245" s="39"/>
      <c r="IRD245" s="39"/>
      <c r="IRE245" s="39"/>
      <c r="IRF245" s="39"/>
      <c r="IRG245" s="39"/>
      <c r="IRH245" s="39"/>
      <c r="IRI245" s="39"/>
      <c r="IRJ245" s="39"/>
      <c r="IRK245" s="39"/>
      <c r="IRL245" s="39"/>
      <c r="IRM245" s="39"/>
      <c r="IRN245" s="39"/>
      <c r="IRO245" s="39"/>
      <c r="IRP245" s="39"/>
      <c r="IRQ245" s="39"/>
      <c r="IRR245" s="39"/>
      <c r="IRS245" s="39"/>
      <c r="IRT245" s="39"/>
      <c r="IRU245" s="39"/>
      <c r="IRV245" s="39"/>
      <c r="IRW245" s="39"/>
      <c r="IRX245" s="39"/>
      <c r="IRY245" s="39"/>
      <c r="IRZ245" s="39"/>
      <c r="ISA245" s="39"/>
      <c r="ISB245" s="39"/>
      <c r="ISC245" s="39"/>
      <c r="ISD245" s="39"/>
      <c r="ISE245" s="39"/>
      <c r="ISF245" s="39"/>
      <c r="ISG245" s="39"/>
      <c r="ISH245" s="39"/>
      <c r="ISI245" s="39"/>
      <c r="ISJ245" s="39"/>
      <c r="ISK245" s="39"/>
      <c r="ISL245" s="39"/>
      <c r="ISM245" s="39"/>
      <c r="ISN245" s="39"/>
      <c r="ISO245" s="39"/>
      <c r="ISP245" s="39"/>
      <c r="ISQ245" s="39"/>
      <c r="ISR245" s="39"/>
      <c r="ISS245" s="39"/>
      <c r="IST245" s="39"/>
      <c r="ISU245" s="39"/>
      <c r="ISV245" s="39"/>
      <c r="ISW245" s="39"/>
      <c r="ISX245" s="39"/>
      <c r="ISY245" s="39"/>
      <c r="ISZ245" s="39"/>
      <c r="ITA245" s="39"/>
      <c r="ITB245" s="39"/>
      <c r="ITC245" s="39"/>
      <c r="ITD245" s="39"/>
      <c r="ITE245" s="39"/>
      <c r="ITF245" s="39"/>
      <c r="ITG245" s="39"/>
      <c r="ITH245" s="39"/>
      <c r="ITI245" s="39"/>
      <c r="ITJ245" s="39"/>
      <c r="ITK245" s="39"/>
      <c r="ITL245" s="39"/>
      <c r="ITM245" s="39"/>
      <c r="ITN245" s="39"/>
      <c r="ITO245" s="39"/>
      <c r="ITP245" s="39"/>
      <c r="ITQ245" s="39"/>
      <c r="ITR245" s="39"/>
      <c r="ITS245" s="39"/>
      <c r="ITT245" s="39"/>
      <c r="ITU245" s="39"/>
      <c r="ITV245" s="39"/>
      <c r="ITW245" s="39"/>
      <c r="ITX245" s="39"/>
      <c r="ITY245" s="39"/>
      <c r="ITZ245" s="39"/>
      <c r="IUA245" s="39"/>
      <c r="IUB245" s="39"/>
      <c r="IUC245" s="39"/>
      <c r="IUD245" s="39"/>
      <c r="IUE245" s="39"/>
      <c r="IUF245" s="39"/>
      <c r="IUG245" s="39"/>
      <c r="IUH245" s="39"/>
      <c r="IUI245" s="39"/>
      <c r="IUJ245" s="39"/>
      <c r="IUK245" s="39"/>
      <c r="IUL245" s="39"/>
      <c r="IUM245" s="39"/>
      <c r="IUN245" s="39"/>
      <c r="IUO245" s="39"/>
      <c r="IUP245" s="39"/>
      <c r="IUQ245" s="39"/>
      <c r="IUR245" s="39"/>
      <c r="IUS245" s="39"/>
      <c r="IUT245" s="39"/>
      <c r="IUU245" s="39"/>
      <c r="IUV245" s="39"/>
      <c r="IUW245" s="39"/>
      <c r="IUX245" s="39"/>
      <c r="IUY245" s="39"/>
      <c r="IUZ245" s="39"/>
      <c r="IVA245" s="39"/>
      <c r="IVB245" s="39"/>
      <c r="IVC245" s="39"/>
      <c r="IVD245" s="39"/>
      <c r="IVE245" s="39"/>
      <c r="IVF245" s="39"/>
      <c r="IVG245" s="39"/>
      <c r="IVH245" s="39"/>
      <c r="IVI245" s="39"/>
      <c r="IVJ245" s="39"/>
      <c r="IVK245" s="39"/>
      <c r="IVL245" s="39"/>
      <c r="IVM245" s="39"/>
      <c r="IVN245" s="39"/>
      <c r="IVO245" s="39"/>
      <c r="IVP245" s="39"/>
      <c r="IVQ245" s="39"/>
      <c r="IVR245" s="39"/>
      <c r="IVS245" s="39"/>
      <c r="IVT245" s="39"/>
      <c r="IVU245" s="39"/>
      <c r="IVV245" s="39"/>
      <c r="IVW245" s="39"/>
      <c r="IVX245" s="39"/>
      <c r="IVY245" s="39"/>
      <c r="IVZ245" s="39"/>
      <c r="IWA245" s="39"/>
      <c r="IWB245" s="39"/>
      <c r="IWC245" s="39"/>
      <c r="IWD245" s="39"/>
      <c r="IWE245" s="39"/>
      <c r="IWF245" s="39"/>
      <c r="IWG245" s="39"/>
      <c r="IWH245" s="39"/>
      <c r="IWI245" s="39"/>
      <c r="IWJ245" s="39"/>
      <c r="IWK245" s="39"/>
      <c r="IWL245" s="39"/>
      <c r="IWM245" s="39"/>
      <c r="IWN245" s="39"/>
      <c r="IWO245" s="39"/>
      <c r="IWP245" s="39"/>
      <c r="IWQ245" s="39"/>
      <c r="IWR245" s="39"/>
      <c r="IWS245" s="39"/>
      <c r="IWT245" s="39"/>
      <c r="IWU245" s="39"/>
      <c r="IWV245" s="39"/>
      <c r="IWW245" s="39"/>
      <c r="IWX245" s="39"/>
      <c r="IWY245" s="39"/>
      <c r="IWZ245" s="39"/>
      <c r="IXA245" s="39"/>
      <c r="IXB245" s="39"/>
      <c r="IXC245" s="39"/>
      <c r="IXD245" s="39"/>
      <c r="IXE245" s="39"/>
      <c r="IXF245" s="39"/>
      <c r="IXG245" s="39"/>
      <c r="IXH245" s="39"/>
      <c r="IXI245" s="39"/>
      <c r="IXJ245" s="39"/>
      <c r="IXK245" s="39"/>
      <c r="IXL245" s="39"/>
      <c r="IXM245" s="39"/>
      <c r="IXN245" s="39"/>
      <c r="IXO245" s="39"/>
      <c r="IXP245" s="39"/>
      <c r="IXQ245" s="39"/>
      <c r="IXR245" s="39"/>
      <c r="IXS245" s="39"/>
      <c r="IXT245" s="39"/>
      <c r="IXU245" s="39"/>
      <c r="IXV245" s="39"/>
      <c r="IXW245" s="39"/>
      <c r="IXX245" s="39"/>
      <c r="IXY245" s="39"/>
      <c r="IXZ245" s="39"/>
      <c r="IYA245" s="39"/>
      <c r="IYB245" s="39"/>
      <c r="IYC245" s="39"/>
      <c r="IYD245" s="39"/>
      <c r="IYE245" s="39"/>
      <c r="IYF245" s="39"/>
      <c r="IYG245" s="39"/>
      <c r="IYH245" s="39"/>
      <c r="IYI245" s="39"/>
      <c r="IYJ245" s="39"/>
      <c r="IYK245" s="39"/>
      <c r="IYL245" s="39"/>
      <c r="IYM245" s="39"/>
      <c r="IYN245" s="39"/>
      <c r="IYO245" s="39"/>
      <c r="IYP245" s="39"/>
      <c r="IYQ245" s="39"/>
      <c r="IYR245" s="39"/>
      <c r="IYS245" s="39"/>
      <c r="IYT245" s="39"/>
      <c r="IYU245" s="39"/>
      <c r="IYV245" s="39"/>
      <c r="IYW245" s="39"/>
      <c r="IYX245" s="39"/>
      <c r="IYY245" s="39"/>
      <c r="IYZ245" s="39"/>
      <c r="IZA245" s="39"/>
      <c r="IZB245" s="39"/>
      <c r="IZC245" s="39"/>
      <c r="IZD245" s="39"/>
      <c r="IZE245" s="39"/>
      <c r="IZF245" s="39"/>
      <c r="IZG245" s="39"/>
      <c r="IZH245" s="39"/>
      <c r="IZI245" s="39"/>
      <c r="IZJ245" s="39"/>
      <c r="IZK245" s="39"/>
      <c r="IZL245" s="39"/>
      <c r="IZM245" s="39"/>
      <c r="IZN245" s="39"/>
      <c r="IZO245" s="39"/>
      <c r="IZP245" s="39"/>
      <c r="IZQ245" s="39"/>
      <c r="IZR245" s="39"/>
      <c r="IZS245" s="39"/>
      <c r="IZT245" s="39"/>
      <c r="IZU245" s="39"/>
      <c r="IZV245" s="39"/>
      <c r="IZW245" s="39"/>
      <c r="IZX245" s="39"/>
      <c r="IZY245" s="39"/>
      <c r="IZZ245" s="39"/>
      <c r="JAA245" s="39"/>
      <c r="JAB245" s="39"/>
      <c r="JAC245" s="39"/>
      <c r="JAD245" s="39"/>
      <c r="JAE245" s="39"/>
      <c r="JAF245" s="39"/>
      <c r="JAG245" s="39"/>
      <c r="JAH245" s="39"/>
      <c r="JAI245" s="39"/>
      <c r="JAJ245" s="39"/>
      <c r="JAK245" s="39"/>
      <c r="JAL245" s="39"/>
      <c r="JAM245" s="39"/>
      <c r="JAN245" s="39"/>
      <c r="JAO245" s="39"/>
      <c r="JAP245" s="39"/>
      <c r="JAQ245" s="39"/>
      <c r="JAR245" s="39"/>
      <c r="JAS245" s="39"/>
      <c r="JAT245" s="39"/>
      <c r="JAU245" s="39"/>
      <c r="JAV245" s="39"/>
      <c r="JAW245" s="39"/>
      <c r="JAX245" s="39"/>
      <c r="JAY245" s="39"/>
      <c r="JAZ245" s="39"/>
      <c r="JBA245" s="39"/>
      <c r="JBB245" s="39"/>
      <c r="JBC245" s="39"/>
      <c r="JBD245" s="39"/>
      <c r="JBE245" s="39"/>
      <c r="JBF245" s="39"/>
      <c r="JBG245" s="39"/>
      <c r="JBH245" s="39"/>
      <c r="JBI245" s="39"/>
      <c r="JBJ245" s="39"/>
      <c r="JBK245" s="39"/>
      <c r="JBL245" s="39"/>
      <c r="JBM245" s="39"/>
      <c r="JBN245" s="39"/>
      <c r="JBO245" s="39"/>
      <c r="JBP245" s="39"/>
      <c r="JBQ245" s="39"/>
      <c r="JBR245" s="39"/>
      <c r="JBS245" s="39"/>
      <c r="JBT245" s="39"/>
      <c r="JBU245" s="39"/>
      <c r="JBV245" s="39"/>
      <c r="JBW245" s="39"/>
      <c r="JBX245" s="39"/>
      <c r="JBY245" s="39"/>
      <c r="JBZ245" s="39"/>
      <c r="JCA245" s="39"/>
      <c r="JCB245" s="39"/>
      <c r="JCC245" s="39"/>
      <c r="JCD245" s="39"/>
      <c r="JCE245" s="39"/>
      <c r="JCF245" s="39"/>
      <c r="JCG245" s="39"/>
      <c r="JCH245" s="39"/>
      <c r="JCI245" s="39"/>
      <c r="JCJ245" s="39"/>
      <c r="JCK245" s="39"/>
      <c r="JCL245" s="39"/>
      <c r="JCM245" s="39"/>
      <c r="JCN245" s="39"/>
      <c r="JCO245" s="39"/>
      <c r="JCP245" s="39"/>
      <c r="JCQ245" s="39"/>
      <c r="JCR245" s="39"/>
      <c r="JCS245" s="39"/>
      <c r="JCT245" s="39"/>
      <c r="JCU245" s="39"/>
      <c r="JCV245" s="39"/>
      <c r="JCW245" s="39"/>
      <c r="JCX245" s="39"/>
      <c r="JCY245" s="39"/>
      <c r="JCZ245" s="39"/>
      <c r="JDA245" s="39"/>
      <c r="JDB245" s="39"/>
      <c r="JDC245" s="39"/>
      <c r="JDD245" s="39"/>
      <c r="JDE245" s="39"/>
      <c r="JDF245" s="39"/>
      <c r="JDG245" s="39"/>
      <c r="JDH245" s="39"/>
      <c r="JDI245" s="39"/>
      <c r="JDJ245" s="39"/>
      <c r="JDK245" s="39"/>
      <c r="JDL245" s="39"/>
      <c r="JDM245" s="39"/>
      <c r="JDN245" s="39"/>
      <c r="JDO245" s="39"/>
      <c r="JDP245" s="39"/>
      <c r="JDQ245" s="39"/>
      <c r="JDR245" s="39"/>
      <c r="JDS245" s="39"/>
      <c r="JDT245" s="39"/>
      <c r="JDU245" s="39"/>
      <c r="JDV245" s="39"/>
      <c r="JDW245" s="39"/>
      <c r="JDX245" s="39"/>
      <c r="JDY245" s="39"/>
      <c r="JDZ245" s="39"/>
      <c r="JEA245" s="39"/>
      <c r="JEB245" s="39"/>
      <c r="JEC245" s="39"/>
      <c r="JED245" s="39"/>
      <c r="JEE245" s="39"/>
      <c r="JEF245" s="39"/>
      <c r="JEG245" s="39"/>
      <c r="JEH245" s="39"/>
      <c r="JEI245" s="39"/>
      <c r="JEJ245" s="39"/>
      <c r="JEK245" s="39"/>
      <c r="JEL245" s="39"/>
      <c r="JEM245" s="39"/>
      <c r="JEN245" s="39"/>
      <c r="JEO245" s="39"/>
      <c r="JEP245" s="39"/>
      <c r="JEQ245" s="39"/>
      <c r="JER245" s="39"/>
      <c r="JES245" s="39"/>
      <c r="JET245" s="39"/>
      <c r="JEU245" s="39"/>
      <c r="JEV245" s="39"/>
      <c r="JEW245" s="39"/>
      <c r="JEX245" s="39"/>
      <c r="JEY245" s="39"/>
      <c r="JEZ245" s="39"/>
      <c r="JFA245" s="39"/>
      <c r="JFB245" s="39"/>
      <c r="JFC245" s="39"/>
      <c r="JFD245" s="39"/>
      <c r="JFE245" s="39"/>
      <c r="JFF245" s="39"/>
      <c r="JFG245" s="39"/>
      <c r="JFH245" s="39"/>
      <c r="JFI245" s="39"/>
      <c r="JFJ245" s="39"/>
      <c r="JFK245" s="39"/>
      <c r="JFL245" s="39"/>
      <c r="JFM245" s="39"/>
      <c r="JFN245" s="39"/>
      <c r="JFO245" s="39"/>
      <c r="JFP245" s="39"/>
      <c r="JFQ245" s="39"/>
      <c r="JFR245" s="39"/>
      <c r="JFS245" s="39"/>
      <c r="JFT245" s="39"/>
      <c r="JFU245" s="39"/>
      <c r="JFV245" s="39"/>
      <c r="JFW245" s="39"/>
      <c r="JFX245" s="39"/>
      <c r="JFY245" s="39"/>
      <c r="JFZ245" s="39"/>
      <c r="JGA245" s="39"/>
      <c r="JGB245" s="39"/>
      <c r="JGC245" s="39"/>
      <c r="JGD245" s="39"/>
      <c r="JGE245" s="39"/>
      <c r="JGF245" s="39"/>
      <c r="JGG245" s="39"/>
      <c r="JGH245" s="39"/>
      <c r="JGI245" s="39"/>
      <c r="JGJ245" s="39"/>
      <c r="JGK245" s="39"/>
      <c r="JGL245" s="39"/>
      <c r="JGM245" s="39"/>
      <c r="JGN245" s="39"/>
      <c r="JGO245" s="39"/>
      <c r="JGP245" s="39"/>
      <c r="JGQ245" s="39"/>
      <c r="JGR245" s="39"/>
      <c r="JGS245" s="39"/>
      <c r="JGT245" s="39"/>
      <c r="JGU245" s="39"/>
      <c r="JGV245" s="39"/>
      <c r="JGW245" s="39"/>
      <c r="JGX245" s="39"/>
      <c r="JGY245" s="39"/>
      <c r="JGZ245" s="39"/>
      <c r="JHA245" s="39"/>
      <c r="JHB245" s="39"/>
      <c r="JHC245" s="39"/>
      <c r="JHD245" s="39"/>
      <c r="JHE245" s="39"/>
      <c r="JHF245" s="39"/>
      <c r="JHG245" s="39"/>
      <c r="JHH245" s="39"/>
      <c r="JHI245" s="39"/>
      <c r="JHJ245" s="39"/>
      <c r="JHK245" s="39"/>
      <c r="JHL245" s="39"/>
      <c r="JHM245" s="39"/>
      <c r="JHN245" s="39"/>
      <c r="JHO245" s="39"/>
      <c r="JHP245" s="39"/>
      <c r="JHQ245" s="39"/>
      <c r="JHR245" s="39"/>
      <c r="JHS245" s="39"/>
      <c r="JHT245" s="39"/>
      <c r="JHU245" s="39"/>
      <c r="JHV245" s="39"/>
      <c r="JHW245" s="39"/>
      <c r="JHX245" s="39"/>
      <c r="JHY245" s="39"/>
      <c r="JHZ245" s="39"/>
      <c r="JIA245" s="39"/>
      <c r="JIB245" s="39"/>
      <c r="JIC245" s="39"/>
      <c r="JID245" s="39"/>
      <c r="JIE245" s="39"/>
      <c r="JIF245" s="39"/>
      <c r="JIG245" s="39"/>
      <c r="JIH245" s="39"/>
      <c r="JII245" s="39"/>
      <c r="JIJ245" s="39"/>
      <c r="JIK245" s="39"/>
      <c r="JIL245" s="39"/>
      <c r="JIM245" s="39"/>
      <c r="JIN245" s="39"/>
      <c r="JIO245" s="39"/>
      <c r="JIP245" s="39"/>
      <c r="JIQ245" s="39"/>
      <c r="JIR245" s="39"/>
      <c r="JIS245" s="39"/>
      <c r="JIT245" s="39"/>
      <c r="JIU245" s="39"/>
      <c r="JIV245" s="39"/>
      <c r="JIW245" s="39"/>
      <c r="JIX245" s="39"/>
      <c r="JIY245" s="39"/>
      <c r="JIZ245" s="39"/>
      <c r="JJA245" s="39"/>
      <c r="JJB245" s="39"/>
      <c r="JJC245" s="39"/>
      <c r="JJD245" s="39"/>
      <c r="JJE245" s="39"/>
      <c r="JJF245" s="39"/>
      <c r="JJG245" s="39"/>
      <c r="JJH245" s="39"/>
      <c r="JJI245" s="39"/>
      <c r="JJJ245" s="39"/>
      <c r="JJK245" s="39"/>
      <c r="JJL245" s="39"/>
      <c r="JJM245" s="39"/>
      <c r="JJN245" s="39"/>
      <c r="JJO245" s="39"/>
      <c r="JJP245" s="39"/>
      <c r="JJQ245" s="39"/>
      <c r="JJR245" s="39"/>
      <c r="JJS245" s="39"/>
      <c r="JJT245" s="39"/>
      <c r="JJU245" s="39"/>
      <c r="JJV245" s="39"/>
      <c r="JJW245" s="39"/>
      <c r="JJX245" s="39"/>
      <c r="JJY245" s="39"/>
      <c r="JJZ245" s="39"/>
      <c r="JKA245" s="39"/>
      <c r="JKB245" s="39"/>
      <c r="JKC245" s="39"/>
      <c r="JKD245" s="39"/>
      <c r="JKE245" s="39"/>
      <c r="JKF245" s="39"/>
      <c r="JKG245" s="39"/>
      <c r="JKH245" s="39"/>
      <c r="JKI245" s="39"/>
      <c r="JKJ245" s="39"/>
      <c r="JKK245" s="39"/>
      <c r="JKL245" s="39"/>
      <c r="JKM245" s="39"/>
      <c r="JKN245" s="39"/>
      <c r="JKO245" s="39"/>
      <c r="JKP245" s="39"/>
      <c r="JKQ245" s="39"/>
      <c r="JKR245" s="39"/>
      <c r="JKS245" s="39"/>
      <c r="JKT245" s="39"/>
      <c r="JKU245" s="39"/>
      <c r="JKV245" s="39"/>
      <c r="JKW245" s="39"/>
      <c r="JKX245" s="39"/>
      <c r="JKY245" s="39"/>
      <c r="JKZ245" s="39"/>
      <c r="JLA245" s="39"/>
      <c r="JLB245" s="39"/>
      <c r="JLC245" s="39"/>
      <c r="JLD245" s="39"/>
      <c r="JLE245" s="39"/>
      <c r="JLF245" s="39"/>
      <c r="JLG245" s="39"/>
      <c r="JLH245" s="39"/>
      <c r="JLI245" s="39"/>
      <c r="JLJ245" s="39"/>
      <c r="JLK245" s="39"/>
      <c r="JLL245" s="39"/>
      <c r="JLM245" s="39"/>
      <c r="JLN245" s="39"/>
      <c r="JLO245" s="39"/>
      <c r="JLP245" s="39"/>
      <c r="JLQ245" s="39"/>
      <c r="JLR245" s="39"/>
      <c r="JLS245" s="39"/>
      <c r="JLT245" s="39"/>
      <c r="JLU245" s="39"/>
      <c r="JLV245" s="39"/>
      <c r="JLW245" s="39"/>
      <c r="JLX245" s="39"/>
      <c r="JLY245" s="39"/>
      <c r="JLZ245" s="39"/>
      <c r="JMA245" s="39"/>
      <c r="JMB245" s="39"/>
      <c r="JMC245" s="39"/>
      <c r="JMD245" s="39"/>
      <c r="JME245" s="39"/>
      <c r="JMF245" s="39"/>
      <c r="JMG245" s="39"/>
      <c r="JMH245" s="39"/>
      <c r="JMI245" s="39"/>
      <c r="JMJ245" s="39"/>
      <c r="JMK245" s="39"/>
      <c r="JML245" s="39"/>
      <c r="JMM245" s="39"/>
      <c r="JMN245" s="39"/>
      <c r="JMO245" s="39"/>
      <c r="JMP245" s="39"/>
      <c r="JMQ245" s="39"/>
      <c r="JMR245" s="39"/>
      <c r="JMS245" s="39"/>
      <c r="JMT245" s="39"/>
      <c r="JMU245" s="39"/>
      <c r="JMV245" s="39"/>
      <c r="JMW245" s="39"/>
      <c r="JMX245" s="39"/>
      <c r="JMY245" s="39"/>
      <c r="JMZ245" s="39"/>
      <c r="JNA245" s="39"/>
      <c r="JNB245" s="39"/>
      <c r="JNC245" s="39"/>
      <c r="JND245" s="39"/>
      <c r="JNE245" s="39"/>
      <c r="JNF245" s="39"/>
      <c r="JNG245" s="39"/>
      <c r="JNH245" s="39"/>
      <c r="JNI245" s="39"/>
      <c r="JNJ245" s="39"/>
      <c r="JNK245" s="39"/>
      <c r="JNL245" s="39"/>
      <c r="JNM245" s="39"/>
      <c r="JNN245" s="39"/>
      <c r="JNO245" s="39"/>
      <c r="JNP245" s="39"/>
      <c r="JNQ245" s="39"/>
      <c r="JNR245" s="39"/>
      <c r="JNS245" s="39"/>
      <c r="JNT245" s="39"/>
      <c r="JNU245" s="39"/>
      <c r="JNV245" s="39"/>
      <c r="JNW245" s="39"/>
      <c r="JNX245" s="39"/>
      <c r="JNY245" s="39"/>
      <c r="JNZ245" s="39"/>
      <c r="JOA245" s="39"/>
      <c r="JOB245" s="39"/>
      <c r="JOC245" s="39"/>
      <c r="JOD245" s="39"/>
      <c r="JOE245" s="39"/>
      <c r="JOF245" s="39"/>
      <c r="JOG245" s="39"/>
      <c r="JOH245" s="39"/>
      <c r="JOI245" s="39"/>
      <c r="JOJ245" s="39"/>
      <c r="JOK245" s="39"/>
      <c r="JOL245" s="39"/>
      <c r="JOM245" s="39"/>
      <c r="JON245" s="39"/>
      <c r="JOO245" s="39"/>
      <c r="JOP245" s="39"/>
      <c r="JOQ245" s="39"/>
      <c r="JOR245" s="39"/>
      <c r="JOS245" s="39"/>
      <c r="JOT245" s="39"/>
      <c r="JOU245" s="39"/>
      <c r="JOV245" s="39"/>
      <c r="JOW245" s="39"/>
      <c r="JOX245" s="39"/>
      <c r="JOY245" s="39"/>
      <c r="JOZ245" s="39"/>
      <c r="JPA245" s="39"/>
      <c r="JPB245" s="39"/>
      <c r="JPC245" s="39"/>
      <c r="JPD245" s="39"/>
      <c r="JPE245" s="39"/>
      <c r="JPF245" s="39"/>
      <c r="JPG245" s="39"/>
      <c r="JPH245" s="39"/>
      <c r="JPI245" s="39"/>
      <c r="JPJ245" s="39"/>
      <c r="JPK245" s="39"/>
      <c r="JPL245" s="39"/>
      <c r="JPM245" s="39"/>
      <c r="JPN245" s="39"/>
      <c r="JPO245" s="39"/>
      <c r="JPP245" s="39"/>
      <c r="JPQ245" s="39"/>
      <c r="JPR245" s="39"/>
      <c r="JPS245" s="39"/>
      <c r="JPT245" s="39"/>
      <c r="JPU245" s="39"/>
      <c r="JPV245" s="39"/>
      <c r="JPW245" s="39"/>
      <c r="JPX245" s="39"/>
      <c r="JPY245" s="39"/>
      <c r="JPZ245" s="39"/>
      <c r="JQA245" s="39"/>
      <c r="JQB245" s="39"/>
      <c r="JQC245" s="39"/>
      <c r="JQD245" s="39"/>
      <c r="JQE245" s="39"/>
      <c r="JQF245" s="39"/>
      <c r="JQG245" s="39"/>
      <c r="JQH245" s="39"/>
      <c r="JQI245" s="39"/>
      <c r="JQJ245" s="39"/>
      <c r="JQK245" s="39"/>
      <c r="JQL245" s="39"/>
      <c r="JQM245" s="39"/>
      <c r="JQN245" s="39"/>
      <c r="JQO245" s="39"/>
      <c r="JQP245" s="39"/>
      <c r="JQQ245" s="39"/>
      <c r="JQR245" s="39"/>
      <c r="JQS245" s="39"/>
      <c r="JQT245" s="39"/>
      <c r="JQU245" s="39"/>
      <c r="JQV245" s="39"/>
      <c r="JQW245" s="39"/>
      <c r="JQX245" s="39"/>
      <c r="JQY245" s="39"/>
      <c r="JQZ245" s="39"/>
      <c r="JRA245" s="39"/>
      <c r="JRB245" s="39"/>
      <c r="JRC245" s="39"/>
      <c r="JRD245" s="39"/>
      <c r="JRE245" s="39"/>
      <c r="JRF245" s="39"/>
      <c r="JRG245" s="39"/>
      <c r="JRH245" s="39"/>
      <c r="JRI245" s="39"/>
      <c r="JRJ245" s="39"/>
      <c r="JRK245" s="39"/>
      <c r="JRL245" s="39"/>
      <c r="JRM245" s="39"/>
      <c r="JRN245" s="39"/>
      <c r="JRO245" s="39"/>
      <c r="JRP245" s="39"/>
      <c r="JRQ245" s="39"/>
      <c r="JRR245" s="39"/>
      <c r="JRS245" s="39"/>
      <c r="JRT245" s="39"/>
      <c r="JRU245" s="39"/>
      <c r="JRV245" s="39"/>
      <c r="JRW245" s="39"/>
      <c r="JRX245" s="39"/>
      <c r="JRY245" s="39"/>
      <c r="JRZ245" s="39"/>
      <c r="JSA245" s="39"/>
      <c r="JSB245" s="39"/>
      <c r="JSC245" s="39"/>
      <c r="JSD245" s="39"/>
      <c r="JSE245" s="39"/>
      <c r="JSF245" s="39"/>
      <c r="JSG245" s="39"/>
      <c r="JSH245" s="39"/>
      <c r="JSI245" s="39"/>
      <c r="JSJ245" s="39"/>
      <c r="JSK245" s="39"/>
      <c r="JSL245" s="39"/>
      <c r="JSM245" s="39"/>
      <c r="JSN245" s="39"/>
      <c r="JSO245" s="39"/>
      <c r="JSP245" s="39"/>
      <c r="JSQ245" s="39"/>
      <c r="JSR245" s="39"/>
      <c r="JSS245" s="39"/>
      <c r="JST245" s="39"/>
      <c r="JSU245" s="39"/>
      <c r="JSV245" s="39"/>
      <c r="JSW245" s="39"/>
      <c r="JSX245" s="39"/>
      <c r="JSY245" s="39"/>
      <c r="JSZ245" s="39"/>
      <c r="JTA245" s="39"/>
      <c r="JTB245" s="39"/>
      <c r="JTC245" s="39"/>
      <c r="JTD245" s="39"/>
      <c r="JTE245" s="39"/>
      <c r="JTF245" s="39"/>
      <c r="JTG245" s="39"/>
      <c r="JTH245" s="39"/>
      <c r="JTI245" s="39"/>
      <c r="JTJ245" s="39"/>
      <c r="JTK245" s="39"/>
      <c r="JTL245" s="39"/>
      <c r="JTM245" s="39"/>
      <c r="JTN245" s="39"/>
      <c r="JTO245" s="39"/>
      <c r="JTP245" s="39"/>
      <c r="JTQ245" s="39"/>
      <c r="JTR245" s="39"/>
      <c r="JTS245" s="39"/>
      <c r="JTT245" s="39"/>
      <c r="JTU245" s="39"/>
      <c r="JTV245" s="39"/>
      <c r="JTW245" s="39"/>
      <c r="JTX245" s="39"/>
      <c r="JTY245" s="39"/>
      <c r="JTZ245" s="39"/>
      <c r="JUA245" s="39"/>
      <c r="JUB245" s="39"/>
      <c r="JUC245" s="39"/>
      <c r="JUD245" s="39"/>
      <c r="JUE245" s="39"/>
      <c r="JUF245" s="39"/>
      <c r="JUG245" s="39"/>
      <c r="JUH245" s="39"/>
      <c r="JUI245" s="39"/>
      <c r="JUJ245" s="39"/>
      <c r="JUK245" s="39"/>
      <c r="JUL245" s="39"/>
      <c r="JUM245" s="39"/>
      <c r="JUN245" s="39"/>
      <c r="JUO245" s="39"/>
      <c r="JUP245" s="39"/>
      <c r="JUQ245" s="39"/>
      <c r="JUR245" s="39"/>
      <c r="JUS245" s="39"/>
      <c r="JUT245" s="39"/>
      <c r="JUU245" s="39"/>
      <c r="JUV245" s="39"/>
      <c r="JUW245" s="39"/>
      <c r="JUX245" s="39"/>
      <c r="JUY245" s="39"/>
      <c r="JUZ245" s="39"/>
      <c r="JVA245" s="39"/>
      <c r="JVB245" s="39"/>
      <c r="JVC245" s="39"/>
      <c r="JVD245" s="39"/>
      <c r="JVE245" s="39"/>
      <c r="JVF245" s="39"/>
      <c r="JVG245" s="39"/>
      <c r="JVH245" s="39"/>
      <c r="JVI245" s="39"/>
      <c r="JVJ245" s="39"/>
      <c r="JVK245" s="39"/>
      <c r="JVL245" s="39"/>
      <c r="JVM245" s="39"/>
      <c r="JVN245" s="39"/>
      <c r="JVO245" s="39"/>
      <c r="JVP245" s="39"/>
      <c r="JVQ245" s="39"/>
      <c r="JVR245" s="39"/>
      <c r="JVS245" s="39"/>
      <c r="JVT245" s="39"/>
      <c r="JVU245" s="39"/>
      <c r="JVV245" s="39"/>
      <c r="JVW245" s="39"/>
      <c r="JVX245" s="39"/>
      <c r="JVY245" s="39"/>
      <c r="JVZ245" s="39"/>
      <c r="JWA245" s="39"/>
      <c r="JWB245" s="39"/>
      <c r="JWC245" s="39"/>
      <c r="JWD245" s="39"/>
      <c r="JWE245" s="39"/>
      <c r="JWF245" s="39"/>
      <c r="JWG245" s="39"/>
      <c r="JWH245" s="39"/>
      <c r="JWI245" s="39"/>
      <c r="JWJ245" s="39"/>
      <c r="JWK245" s="39"/>
      <c r="JWL245" s="39"/>
      <c r="JWM245" s="39"/>
      <c r="JWN245" s="39"/>
      <c r="JWO245" s="39"/>
      <c r="JWP245" s="39"/>
      <c r="JWQ245" s="39"/>
      <c r="JWR245" s="39"/>
      <c r="JWS245" s="39"/>
      <c r="JWT245" s="39"/>
      <c r="JWU245" s="39"/>
      <c r="JWV245" s="39"/>
      <c r="JWW245" s="39"/>
      <c r="JWX245" s="39"/>
      <c r="JWY245" s="39"/>
      <c r="JWZ245" s="39"/>
      <c r="JXA245" s="39"/>
      <c r="JXB245" s="39"/>
      <c r="JXC245" s="39"/>
      <c r="JXD245" s="39"/>
      <c r="JXE245" s="39"/>
      <c r="JXF245" s="39"/>
      <c r="JXG245" s="39"/>
      <c r="JXH245" s="39"/>
      <c r="JXI245" s="39"/>
      <c r="JXJ245" s="39"/>
      <c r="JXK245" s="39"/>
      <c r="JXL245" s="39"/>
      <c r="JXM245" s="39"/>
      <c r="JXN245" s="39"/>
      <c r="JXO245" s="39"/>
      <c r="JXP245" s="39"/>
      <c r="JXQ245" s="39"/>
      <c r="JXR245" s="39"/>
      <c r="JXS245" s="39"/>
      <c r="JXT245" s="39"/>
      <c r="JXU245" s="39"/>
      <c r="JXV245" s="39"/>
      <c r="JXW245" s="39"/>
      <c r="JXX245" s="39"/>
      <c r="JXY245" s="39"/>
      <c r="JXZ245" s="39"/>
      <c r="JYA245" s="39"/>
      <c r="JYB245" s="39"/>
      <c r="JYC245" s="39"/>
      <c r="JYD245" s="39"/>
      <c r="JYE245" s="39"/>
      <c r="JYF245" s="39"/>
      <c r="JYG245" s="39"/>
      <c r="JYH245" s="39"/>
      <c r="JYI245" s="39"/>
      <c r="JYJ245" s="39"/>
      <c r="JYK245" s="39"/>
      <c r="JYL245" s="39"/>
      <c r="JYM245" s="39"/>
      <c r="JYN245" s="39"/>
      <c r="JYO245" s="39"/>
      <c r="JYP245" s="39"/>
      <c r="JYQ245" s="39"/>
      <c r="JYR245" s="39"/>
      <c r="JYS245" s="39"/>
      <c r="JYT245" s="39"/>
      <c r="JYU245" s="39"/>
      <c r="JYV245" s="39"/>
      <c r="JYW245" s="39"/>
      <c r="JYX245" s="39"/>
      <c r="JYY245" s="39"/>
      <c r="JYZ245" s="39"/>
      <c r="JZA245" s="39"/>
      <c r="JZB245" s="39"/>
      <c r="JZC245" s="39"/>
      <c r="JZD245" s="39"/>
      <c r="JZE245" s="39"/>
      <c r="JZF245" s="39"/>
      <c r="JZG245" s="39"/>
      <c r="JZH245" s="39"/>
      <c r="JZI245" s="39"/>
      <c r="JZJ245" s="39"/>
      <c r="JZK245" s="39"/>
      <c r="JZL245" s="39"/>
      <c r="JZM245" s="39"/>
      <c r="JZN245" s="39"/>
      <c r="JZO245" s="39"/>
      <c r="JZP245" s="39"/>
      <c r="JZQ245" s="39"/>
      <c r="JZR245" s="39"/>
      <c r="JZS245" s="39"/>
      <c r="JZT245" s="39"/>
      <c r="JZU245" s="39"/>
      <c r="JZV245" s="39"/>
      <c r="JZW245" s="39"/>
      <c r="JZX245" s="39"/>
      <c r="JZY245" s="39"/>
      <c r="JZZ245" s="39"/>
      <c r="KAA245" s="39"/>
      <c r="KAB245" s="39"/>
      <c r="KAC245" s="39"/>
      <c r="KAD245" s="39"/>
      <c r="KAE245" s="39"/>
      <c r="KAF245" s="39"/>
      <c r="KAG245" s="39"/>
      <c r="KAH245" s="39"/>
      <c r="KAI245" s="39"/>
      <c r="KAJ245" s="39"/>
      <c r="KAK245" s="39"/>
      <c r="KAL245" s="39"/>
      <c r="KAM245" s="39"/>
      <c r="KAN245" s="39"/>
      <c r="KAO245" s="39"/>
      <c r="KAP245" s="39"/>
      <c r="KAQ245" s="39"/>
      <c r="KAR245" s="39"/>
      <c r="KAS245" s="39"/>
      <c r="KAT245" s="39"/>
      <c r="KAU245" s="39"/>
      <c r="KAV245" s="39"/>
      <c r="KAW245" s="39"/>
      <c r="KAX245" s="39"/>
      <c r="KAY245" s="39"/>
      <c r="KAZ245" s="39"/>
      <c r="KBA245" s="39"/>
      <c r="KBB245" s="39"/>
      <c r="KBC245" s="39"/>
      <c r="KBD245" s="39"/>
      <c r="KBE245" s="39"/>
      <c r="KBF245" s="39"/>
      <c r="KBG245" s="39"/>
      <c r="KBH245" s="39"/>
      <c r="KBI245" s="39"/>
      <c r="KBJ245" s="39"/>
      <c r="KBK245" s="39"/>
      <c r="KBL245" s="39"/>
      <c r="KBM245" s="39"/>
      <c r="KBN245" s="39"/>
      <c r="KBO245" s="39"/>
      <c r="KBP245" s="39"/>
      <c r="KBQ245" s="39"/>
      <c r="KBR245" s="39"/>
      <c r="KBS245" s="39"/>
      <c r="KBT245" s="39"/>
      <c r="KBU245" s="39"/>
      <c r="KBV245" s="39"/>
      <c r="KBW245" s="39"/>
      <c r="KBX245" s="39"/>
      <c r="KBY245" s="39"/>
      <c r="KBZ245" s="39"/>
      <c r="KCA245" s="39"/>
      <c r="KCB245" s="39"/>
      <c r="KCC245" s="39"/>
      <c r="KCD245" s="39"/>
      <c r="KCE245" s="39"/>
      <c r="KCF245" s="39"/>
      <c r="KCG245" s="39"/>
      <c r="KCH245" s="39"/>
      <c r="KCI245" s="39"/>
      <c r="KCJ245" s="39"/>
      <c r="KCK245" s="39"/>
      <c r="KCL245" s="39"/>
      <c r="KCM245" s="39"/>
      <c r="KCN245" s="39"/>
      <c r="KCO245" s="39"/>
      <c r="KCP245" s="39"/>
      <c r="KCQ245" s="39"/>
      <c r="KCR245" s="39"/>
      <c r="KCS245" s="39"/>
      <c r="KCT245" s="39"/>
      <c r="KCU245" s="39"/>
      <c r="KCV245" s="39"/>
      <c r="KCW245" s="39"/>
      <c r="KCX245" s="39"/>
      <c r="KCY245" s="39"/>
      <c r="KCZ245" s="39"/>
      <c r="KDA245" s="39"/>
      <c r="KDB245" s="39"/>
      <c r="KDC245" s="39"/>
      <c r="KDD245" s="39"/>
      <c r="KDE245" s="39"/>
      <c r="KDF245" s="39"/>
      <c r="KDG245" s="39"/>
      <c r="KDH245" s="39"/>
      <c r="KDI245" s="39"/>
      <c r="KDJ245" s="39"/>
      <c r="KDK245" s="39"/>
      <c r="KDL245" s="39"/>
      <c r="KDM245" s="39"/>
      <c r="KDN245" s="39"/>
      <c r="KDO245" s="39"/>
      <c r="KDP245" s="39"/>
      <c r="KDQ245" s="39"/>
      <c r="KDR245" s="39"/>
      <c r="KDS245" s="39"/>
      <c r="KDT245" s="39"/>
      <c r="KDU245" s="39"/>
      <c r="KDV245" s="39"/>
      <c r="KDW245" s="39"/>
      <c r="KDX245" s="39"/>
      <c r="KDY245" s="39"/>
      <c r="KDZ245" s="39"/>
      <c r="KEA245" s="39"/>
      <c r="KEB245" s="39"/>
      <c r="KEC245" s="39"/>
      <c r="KED245" s="39"/>
      <c r="KEE245" s="39"/>
      <c r="KEF245" s="39"/>
      <c r="KEG245" s="39"/>
      <c r="KEH245" s="39"/>
      <c r="KEI245" s="39"/>
      <c r="KEJ245" s="39"/>
      <c r="KEK245" s="39"/>
      <c r="KEL245" s="39"/>
      <c r="KEM245" s="39"/>
      <c r="KEN245" s="39"/>
      <c r="KEO245" s="39"/>
      <c r="KEP245" s="39"/>
      <c r="KEQ245" s="39"/>
      <c r="KER245" s="39"/>
      <c r="KES245" s="39"/>
      <c r="KET245" s="39"/>
      <c r="KEU245" s="39"/>
      <c r="KEV245" s="39"/>
      <c r="KEW245" s="39"/>
      <c r="KEX245" s="39"/>
      <c r="KEY245" s="39"/>
      <c r="KEZ245" s="39"/>
      <c r="KFA245" s="39"/>
      <c r="KFB245" s="39"/>
      <c r="KFC245" s="39"/>
      <c r="KFD245" s="39"/>
      <c r="KFE245" s="39"/>
      <c r="KFF245" s="39"/>
      <c r="KFG245" s="39"/>
      <c r="KFH245" s="39"/>
      <c r="KFI245" s="39"/>
      <c r="KFJ245" s="39"/>
      <c r="KFK245" s="39"/>
      <c r="KFL245" s="39"/>
      <c r="KFM245" s="39"/>
      <c r="KFN245" s="39"/>
      <c r="KFO245" s="39"/>
      <c r="KFP245" s="39"/>
      <c r="KFQ245" s="39"/>
      <c r="KFR245" s="39"/>
      <c r="KFS245" s="39"/>
      <c r="KFT245" s="39"/>
      <c r="KFU245" s="39"/>
      <c r="KFV245" s="39"/>
      <c r="KFW245" s="39"/>
      <c r="KFX245" s="39"/>
      <c r="KFY245" s="39"/>
      <c r="KFZ245" s="39"/>
      <c r="KGA245" s="39"/>
      <c r="KGB245" s="39"/>
      <c r="KGC245" s="39"/>
      <c r="KGD245" s="39"/>
      <c r="KGE245" s="39"/>
      <c r="KGF245" s="39"/>
      <c r="KGG245" s="39"/>
      <c r="KGH245" s="39"/>
      <c r="KGI245" s="39"/>
      <c r="KGJ245" s="39"/>
      <c r="KGK245" s="39"/>
      <c r="KGL245" s="39"/>
      <c r="KGM245" s="39"/>
      <c r="KGN245" s="39"/>
      <c r="KGO245" s="39"/>
      <c r="KGP245" s="39"/>
      <c r="KGQ245" s="39"/>
      <c r="KGR245" s="39"/>
      <c r="KGS245" s="39"/>
      <c r="KGT245" s="39"/>
      <c r="KGU245" s="39"/>
      <c r="KGV245" s="39"/>
      <c r="KGW245" s="39"/>
      <c r="KGX245" s="39"/>
      <c r="KGY245" s="39"/>
      <c r="KGZ245" s="39"/>
      <c r="KHA245" s="39"/>
      <c r="KHB245" s="39"/>
      <c r="KHC245" s="39"/>
      <c r="KHD245" s="39"/>
      <c r="KHE245" s="39"/>
      <c r="KHF245" s="39"/>
      <c r="KHG245" s="39"/>
      <c r="KHH245" s="39"/>
      <c r="KHI245" s="39"/>
      <c r="KHJ245" s="39"/>
      <c r="KHK245" s="39"/>
      <c r="KHL245" s="39"/>
      <c r="KHM245" s="39"/>
      <c r="KHN245" s="39"/>
      <c r="KHO245" s="39"/>
      <c r="KHP245" s="39"/>
      <c r="KHQ245" s="39"/>
      <c r="KHR245" s="39"/>
      <c r="KHS245" s="39"/>
      <c r="KHT245" s="39"/>
      <c r="KHU245" s="39"/>
      <c r="KHV245" s="39"/>
      <c r="KHW245" s="39"/>
      <c r="KHX245" s="39"/>
      <c r="KHY245" s="39"/>
      <c r="KHZ245" s="39"/>
      <c r="KIA245" s="39"/>
      <c r="KIB245" s="39"/>
      <c r="KIC245" s="39"/>
      <c r="KID245" s="39"/>
      <c r="KIE245" s="39"/>
      <c r="KIF245" s="39"/>
      <c r="KIG245" s="39"/>
      <c r="KIH245" s="39"/>
      <c r="KII245" s="39"/>
      <c r="KIJ245" s="39"/>
      <c r="KIK245" s="39"/>
      <c r="KIL245" s="39"/>
      <c r="KIM245" s="39"/>
      <c r="KIN245" s="39"/>
      <c r="KIO245" s="39"/>
      <c r="KIP245" s="39"/>
      <c r="KIQ245" s="39"/>
      <c r="KIR245" s="39"/>
      <c r="KIS245" s="39"/>
      <c r="KIT245" s="39"/>
      <c r="KIU245" s="39"/>
      <c r="KIV245" s="39"/>
      <c r="KIW245" s="39"/>
      <c r="KIX245" s="39"/>
      <c r="KIY245" s="39"/>
      <c r="KIZ245" s="39"/>
      <c r="KJA245" s="39"/>
      <c r="KJB245" s="39"/>
      <c r="KJC245" s="39"/>
      <c r="KJD245" s="39"/>
      <c r="KJE245" s="39"/>
      <c r="KJF245" s="39"/>
      <c r="KJG245" s="39"/>
      <c r="KJH245" s="39"/>
      <c r="KJI245" s="39"/>
      <c r="KJJ245" s="39"/>
      <c r="KJK245" s="39"/>
      <c r="KJL245" s="39"/>
      <c r="KJM245" s="39"/>
      <c r="KJN245" s="39"/>
      <c r="KJO245" s="39"/>
      <c r="KJP245" s="39"/>
      <c r="KJQ245" s="39"/>
      <c r="KJR245" s="39"/>
      <c r="KJS245" s="39"/>
      <c r="KJT245" s="39"/>
      <c r="KJU245" s="39"/>
      <c r="KJV245" s="39"/>
      <c r="KJW245" s="39"/>
      <c r="KJX245" s="39"/>
      <c r="KJY245" s="39"/>
      <c r="KJZ245" s="39"/>
      <c r="KKA245" s="39"/>
      <c r="KKB245" s="39"/>
      <c r="KKC245" s="39"/>
      <c r="KKD245" s="39"/>
      <c r="KKE245" s="39"/>
      <c r="KKF245" s="39"/>
      <c r="KKG245" s="39"/>
      <c r="KKH245" s="39"/>
      <c r="KKI245" s="39"/>
      <c r="KKJ245" s="39"/>
      <c r="KKK245" s="39"/>
      <c r="KKL245" s="39"/>
      <c r="KKM245" s="39"/>
      <c r="KKN245" s="39"/>
      <c r="KKO245" s="39"/>
      <c r="KKP245" s="39"/>
      <c r="KKQ245" s="39"/>
      <c r="KKR245" s="39"/>
      <c r="KKS245" s="39"/>
      <c r="KKT245" s="39"/>
      <c r="KKU245" s="39"/>
      <c r="KKV245" s="39"/>
      <c r="KKW245" s="39"/>
      <c r="KKX245" s="39"/>
      <c r="KKY245" s="39"/>
      <c r="KKZ245" s="39"/>
      <c r="KLA245" s="39"/>
      <c r="KLB245" s="39"/>
      <c r="KLC245" s="39"/>
      <c r="KLD245" s="39"/>
      <c r="KLE245" s="39"/>
      <c r="KLF245" s="39"/>
      <c r="KLG245" s="39"/>
      <c r="KLH245" s="39"/>
      <c r="KLI245" s="39"/>
      <c r="KLJ245" s="39"/>
      <c r="KLK245" s="39"/>
      <c r="KLL245" s="39"/>
      <c r="KLM245" s="39"/>
      <c r="KLN245" s="39"/>
      <c r="KLO245" s="39"/>
      <c r="KLP245" s="39"/>
      <c r="KLQ245" s="39"/>
      <c r="KLR245" s="39"/>
      <c r="KLS245" s="39"/>
      <c r="KLT245" s="39"/>
      <c r="KLU245" s="39"/>
      <c r="KLV245" s="39"/>
      <c r="KLW245" s="39"/>
      <c r="KLX245" s="39"/>
      <c r="KLY245" s="39"/>
      <c r="KLZ245" s="39"/>
      <c r="KMA245" s="39"/>
      <c r="KMB245" s="39"/>
      <c r="KMC245" s="39"/>
      <c r="KMD245" s="39"/>
      <c r="KME245" s="39"/>
      <c r="KMF245" s="39"/>
      <c r="KMG245" s="39"/>
      <c r="KMH245" s="39"/>
      <c r="KMI245" s="39"/>
      <c r="KMJ245" s="39"/>
      <c r="KMK245" s="39"/>
      <c r="KML245" s="39"/>
      <c r="KMM245" s="39"/>
      <c r="KMN245" s="39"/>
      <c r="KMO245" s="39"/>
      <c r="KMP245" s="39"/>
      <c r="KMQ245" s="39"/>
      <c r="KMR245" s="39"/>
      <c r="KMS245" s="39"/>
      <c r="KMT245" s="39"/>
      <c r="KMU245" s="39"/>
      <c r="KMV245" s="39"/>
      <c r="KMW245" s="39"/>
      <c r="KMX245" s="39"/>
      <c r="KMY245" s="39"/>
      <c r="KMZ245" s="39"/>
      <c r="KNA245" s="39"/>
      <c r="KNB245" s="39"/>
      <c r="KNC245" s="39"/>
      <c r="KND245" s="39"/>
      <c r="KNE245" s="39"/>
      <c r="KNF245" s="39"/>
      <c r="KNG245" s="39"/>
      <c r="KNH245" s="39"/>
      <c r="KNI245" s="39"/>
      <c r="KNJ245" s="39"/>
      <c r="KNK245" s="39"/>
      <c r="KNL245" s="39"/>
      <c r="KNM245" s="39"/>
      <c r="KNN245" s="39"/>
      <c r="KNO245" s="39"/>
      <c r="KNP245" s="39"/>
      <c r="KNQ245" s="39"/>
      <c r="KNR245" s="39"/>
      <c r="KNS245" s="39"/>
      <c r="KNT245" s="39"/>
      <c r="KNU245" s="39"/>
      <c r="KNV245" s="39"/>
      <c r="KNW245" s="39"/>
      <c r="KNX245" s="39"/>
      <c r="KNY245" s="39"/>
      <c r="KNZ245" s="39"/>
      <c r="KOA245" s="39"/>
      <c r="KOB245" s="39"/>
      <c r="KOC245" s="39"/>
      <c r="KOD245" s="39"/>
      <c r="KOE245" s="39"/>
      <c r="KOF245" s="39"/>
      <c r="KOG245" s="39"/>
      <c r="KOH245" s="39"/>
      <c r="KOI245" s="39"/>
      <c r="KOJ245" s="39"/>
      <c r="KOK245" s="39"/>
      <c r="KOL245" s="39"/>
      <c r="KOM245" s="39"/>
      <c r="KON245" s="39"/>
      <c r="KOO245" s="39"/>
      <c r="KOP245" s="39"/>
      <c r="KOQ245" s="39"/>
      <c r="KOR245" s="39"/>
      <c r="KOS245" s="39"/>
      <c r="KOT245" s="39"/>
      <c r="KOU245" s="39"/>
      <c r="KOV245" s="39"/>
      <c r="KOW245" s="39"/>
      <c r="KOX245" s="39"/>
      <c r="KOY245" s="39"/>
      <c r="KOZ245" s="39"/>
      <c r="KPA245" s="39"/>
      <c r="KPB245" s="39"/>
      <c r="KPC245" s="39"/>
      <c r="KPD245" s="39"/>
      <c r="KPE245" s="39"/>
      <c r="KPF245" s="39"/>
      <c r="KPG245" s="39"/>
      <c r="KPH245" s="39"/>
      <c r="KPI245" s="39"/>
      <c r="KPJ245" s="39"/>
      <c r="KPK245" s="39"/>
      <c r="KPL245" s="39"/>
      <c r="KPM245" s="39"/>
      <c r="KPN245" s="39"/>
      <c r="KPO245" s="39"/>
      <c r="KPP245" s="39"/>
      <c r="KPQ245" s="39"/>
      <c r="KPR245" s="39"/>
      <c r="KPS245" s="39"/>
      <c r="KPT245" s="39"/>
      <c r="KPU245" s="39"/>
      <c r="KPV245" s="39"/>
      <c r="KPW245" s="39"/>
      <c r="KPX245" s="39"/>
      <c r="KPY245" s="39"/>
      <c r="KPZ245" s="39"/>
      <c r="KQA245" s="39"/>
      <c r="KQB245" s="39"/>
      <c r="KQC245" s="39"/>
      <c r="KQD245" s="39"/>
      <c r="KQE245" s="39"/>
      <c r="KQF245" s="39"/>
      <c r="KQG245" s="39"/>
      <c r="KQH245" s="39"/>
      <c r="KQI245" s="39"/>
      <c r="KQJ245" s="39"/>
      <c r="KQK245" s="39"/>
      <c r="KQL245" s="39"/>
      <c r="KQM245" s="39"/>
      <c r="KQN245" s="39"/>
      <c r="KQO245" s="39"/>
      <c r="KQP245" s="39"/>
      <c r="KQQ245" s="39"/>
      <c r="KQR245" s="39"/>
      <c r="KQS245" s="39"/>
      <c r="KQT245" s="39"/>
      <c r="KQU245" s="39"/>
      <c r="KQV245" s="39"/>
      <c r="KQW245" s="39"/>
      <c r="KQX245" s="39"/>
      <c r="KQY245" s="39"/>
      <c r="KQZ245" s="39"/>
      <c r="KRA245" s="39"/>
      <c r="KRB245" s="39"/>
      <c r="KRC245" s="39"/>
      <c r="KRD245" s="39"/>
      <c r="KRE245" s="39"/>
      <c r="KRF245" s="39"/>
      <c r="KRG245" s="39"/>
      <c r="KRH245" s="39"/>
      <c r="KRI245" s="39"/>
      <c r="KRJ245" s="39"/>
      <c r="KRK245" s="39"/>
      <c r="KRL245" s="39"/>
      <c r="KRM245" s="39"/>
      <c r="KRN245" s="39"/>
      <c r="KRO245" s="39"/>
      <c r="KRP245" s="39"/>
      <c r="KRQ245" s="39"/>
      <c r="KRR245" s="39"/>
      <c r="KRS245" s="39"/>
      <c r="KRT245" s="39"/>
      <c r="KRU245" s="39"/>
      <c r="KRV245" s="39"/>
      <c r="KRW245" s="39"/>
      <c r="KRX245" s="39"/>
      <c r="KRY245" s="39"/>
      <c r="KRZ245" s="39"/>
      <c r="KSA245" s="39"/>
      <c r="KSB245" s="39"/>
      <c r="KSC245" s="39"/>
      <c r="KSD245" s="39"/>
      <c r="KSE245" s="39"/>
      <c r="KSF245" s="39"/>
      <c r="KSG245" s="39"/>
      <c r="KSH245" s="39"/>
      <c r="KSI245" s="39"/>
      <c r="KSJ245" s="39"/>
      <c r="KSK245" s="39"/>
      <c r="KSL245" s="39"/>
      <c r="KSM245" s="39"/>
      <c r="KSN245" s="39"/>
      <c r="KSO245" s="39"/>
      <c r="KSP245" s="39"/>
      <c r="KSQ245" s="39"/>
      <c r="KSR245" s="39"/>
      <c r="KSS245" s="39"/>
      <c r="KST245" s="39"/>
      <c r="KSU245" s="39"/>
      <c r="KSV245" s="39"/>
      <c r="KSW245" s="39"/>
      <c r="KSX245" s="39"/>
      <c r="KSY245" s="39"/>
      <c r="KSZ245" s="39"/>
      <c r="KTA245" s="39"/>
      <c r="KTB245" s="39"/>
      <c r="KTC245" s="39"/>
      <c r="KTD245" s="39"/>
      <c r="KTE245" s="39"/>
      <c r="KTF245" s="39"/>
      <c r="KTG245" s="39"/>
      <c r="KTH245" s="39"/>
      <c r="KTI245" s="39"/>
      <c r="KTJ245" s="39"/>
      <c r="KTK245" s="39"/>
      <c r="KTL245" s="39"/>
      <c r="KTM245" s="39"/>
      <c r="KTN245" s="39"/>
      <c r="KTO245" s="39"/>
      <c r="KTP245" s="39"/>
      <c r="KTQ245" s="39"/>
      <c r="KTR245" s="39"/>
      <c r="KTS245" s="39"/>
      <c r="KTT245" s="39"/>
      <c r="KTU245" s="39"/>
      <c r="KTV245" s="39"/>
      <c r="KTW245" s="39"/>
      <c r="KTX245" s="39"/>
      <c r="KTY245" s="39"/>
      <c r="KTZ245" s="39"/>
      <c r="KUA245" s="39"/>
      <c r="KUB245" s="39"/>
      <c r="KUC245" s="39"/>
      <c r="KUD245" s="39"/>
      <c r="KUE245" s="39"/>
      <c r="KUF245" s="39"/>
      <c r="KUG245" s="39"/>
      <c r="KUH245" s="39"/>
      <c r="KUI245" s="39"/>
      <c r="KUJ245" s="39"/>
      <c r="KUK245" s="39"/>
      <c r="KUL245" s="39"/>
      <c r="KUM245" s="39"/>
      <c r="KUN245" s="39"/>
      <c r="KUO245" s="39"/>
      <c r="KUP245" s="39"/>
      <c r="KUQ245" s="39"/>
      <c r="KUR245" s="39"/>
      <c r="KUS245" s="39"/>
      <c r="KUT245" s="39"/>
      <c r="KUU245" s="39"/>
      <c r="KUV245" s="39"/>
      <c r="KUW245" s="39"/>
      <c r="KUX245" s="39"/>
      <c r="KUY245" s="39"/>
      <c r="KUZ245" s="39"/>
      <c r="KVA245" s="39"/>
      <c r="KVB245" s="39"/>
      <c r="KVC245" s="39"/>
      <c r="KVD245" s="39"/>
      <c r="KVE245" s="39"/>
      <c r="KVF245" s="39"/>
      <c r="KVG245" s="39"/>
      <c r="KVH245" s="39"/>
      <c r="KVI245" s="39"/>
      <c r="KVJ245" s="39"/>
      <c r="KVK245" s="39"/>
      <c r="KVL245" s="39"/>
      <c r="KVM245" s="39"/>
      <c r="KVN245" s="39"/>
      <c r="KVO245" s="39"/>
      <c r="KVP245" s="39"/>
      <c r="KVQ245" s="39"/>
      <c r="KVR245" s="39"/>
      <c r="KVS245" s="39"/>
      <c r="KVT245" s="39"/>
      <c r="KVU245" s="39"/>
      <c r="KVV245" s="39"/>
      <c r="KVW245" s="39"/>
      <c r="KVX245" s="39"/>
      <c r="KVY245" s="39"/>
      <c r="KVZ245" s="39"/>
      <c r="KWA245" s="39"/>
      <c r="KWB245" s="39"/>
      <c r="KWC245" s="39"/>
      <c r="KWD245" s="39"/>
      <c r="KWE245" s="39"/>
      <c r="KWF245" s="39"/>
      <c r="KWG245" s="39"/>
      <c r="KWH245" s="39"/>
      <c r="KWI245" s="39"/>
      <c r="KWJ245" s="39"/>
      <c r="KWK245" s="39"/>
      <c r="KWL245" s="39"/>
      <c r="KWM245" s="39"/>
      <c r="KWN245" s="39"/>
      <c r="KWO245" s="39"/>
      <c r="KWP245" s="39"/>
      <c r="KWQ245" s="39"/>
      <c r="KWR245" s="39"/>
      <c r="KWS245" s="39"/>
      <c r="KWT245" s="39"/>
      <c r="KWU245" s="39"/>
      <c r="KWV245" s="39"/>
      <c r="KWW245" s="39"/>
      <c r="KWX245" s="39"/>
      <c r="KWY245" s="39"/>
      <c r="KWZ245" s="39"/>
      <c r="KXA245" s="39"/>
      <c r="KXB245" s="39"/>
      <c r="KXC245" s="39"/>
      <c r="KXD245" s="39"/>
      <c r="KXE245" s="39"/>
      <c r="KXF245" s="39"/>
      <c r="KXG245" s="39"/>
      <c r="KXH245" s="39"/>
      <c r="KXI245" s="39"/>
      <c r="KXJ245" s="39"/>
      <c r="KXK245" s="39"/>
      <c r="KXL245" s="39"/>
      <c r="KXM245" s="39"/>
      <c r="KXN245" s="39"/>
      <c r="KXO245" s="39"/>
      <c r="KXP245" s="39"/>
      <c r="KXQ245" s="39"/>
      <c r="KXR245" s="39"/>
      <c r="KXS245" s="39"/>
      <c r="KXT245" s="39"/>
      <c r="KXU245" s="39"/>
      <c r="KXV245" s="39"/>
      <c r="KXW245" s="39"/>
      <c r="KXX245" s="39"/>
      <c r="KXY245" s="39"/>
      <c r="KXZ245" s="39"/>
      <c r="KYA245" s="39"/>
      <c r="KYB245" s="39"/>
      <c r="KYC245" s="39"/>
      <c r="KYD245" s="39"/>
      <c r="KYE245" s="39"/>
      <c r="KYF245" s="39"/>
      <c r="KYG245" s="39"/>
      <c r="KYH245" s="39"/>
      <c r="KYI245" s="39"/>
      <c r="KYJ245" s="39"/>
      <c r="KYK245" s="39"/>
      <c r="KYL245" s="39"/>
      <c r="KYM245" s="39"/>
      <c r="KYN245" s="39"/>
      <c r="KYO245" s="39"/>
      <c r="KYP245" s="39"/>
      <c r="KYQ245" s="39"/>
      <c r="KYR245" s="39"/>
      <c r="KYS245" s="39"/>
      <c r="KYT245" s="39"/>
      <c r="KYU245" s="39"/>
      <c r="KYV245" s="39"/>
      <c r="KYW245" s="39"/>
      <c r="KYX245" s="39"/>
      <c r="KYY245" s="39"/>
      <c r="KYZ245" s="39"/>
      <c r="KZA245" s="39"/>
      <c r="KZB245" s="39"/>
      <c r="KZC245" s="39"/>
      <c r="KZD245" s="39"/>
      <c r="KZE245" s="39"/>
      <c r="KZF245" s="39"/>
      <c r="KZG245" s="39"/>
      <c r="KZH245" s="39"/>
      <c r="KZI245" s="39"/>
      <c r="KZJ245" s="39"/>
      <c r="KZK245" s="39"/>
      <c r="KZL245" s="39"/>
      <c r="KZM245" s="39"/>
      <c r="KZN245" s="39"/>
      <c r="KZO245" s="39"/>
      <c r="KZP245" s="39"/>
      <c r="KZQ245" s="39"/>
      <c r="KZR245" s="39"/>
      <c r="KZS245" s="39"/>
      <c r="KZT245" s="39"/>
      <c r="KZU245" s="39"/>
      <c r="KZV245" s="39"/>
      <c r="KZW245" s="39"/>
      <c r="KZX245" s="39"/>
      <c r="KZY245" s="39"/>
      <c r="KZZ245" s="39"/>
      <c r="LAA245" s="39"/>
      <c r="LAB245" s="39"/>
      <c r="LAC245" s="39"/>
      <c r="LAD245" s="39"/>
      <c r="LAE245" s="39"/>
      <c r="LAF245" s="39"/>
      <c r="LAG245" s="39"/>
      <c r="LAH245" s="39"/>
      <c r="LAI245" s="39"/>
      <c r="LAJ245" s="39"/>
      <c r="LAK245" s="39"/>
      <c r="LAL245" s="39"/>
      <c r="LAM245" s="39"/>
      <c r="LAN245" s="39"/>
      <c r="LAO245" s="39"/>
      <c r="LAP245" s="39"/>
      <c r="LAQ245" s="39"/>
      <c r="LAR245" s="39"/>
      <c r="LAS245" s="39"/>
      <c r="LAT245" s="39"/>
      <c r="LAU245" s="39"/>
      <c r="LAV245" s="39"/>
      <c r="LAW245" s="39"/>
      <c r="LAX245" s="39"/>
      <c r="LAY245" s="39"/>
      <c r="LAZ245" s="39"/>
      <c r="LBA245" s="39"/>
      <c r="LBB245" s="39"/>
      <c r="LBC245" s="39"/>
      <c r="LBD245" s="39"/>
      <c r="LBE245" s="39"/>
      <c r="LBF245" s="39"/>
      <c r="LBG245" s="39"/>
      <c r="LBH245" s="39"/>
      <c r="LBI245" s="39"/>
      <c r="LBJ245" s="39"/>
      <c r="LBK245" s="39"/>
      <c r="LBL245" s="39"/>
      <c r="LBM245" s="39"/>
      <c r="LBN245" s="39"/>
      <c r="LBO245" s="39"/>
      <c r="LBP245" s="39"/>
      <c r="LBQ245" s="39"/>
      <c r="LBR245" s="39"/>
      <c r="LBS245" s="39"/>
      <c r="LBT245" s="39"/>
      <c r="LBU245" s="39"/>
      <c r="LBV245" s="39"/>
      <c r="LBW245" s="39"/>
      <c r="LBX245" s="39"/>
      <c r="LBY245" s="39"/>
      <c r="LBZ245" s="39"/>
      <c r="LCA245" s="39"/>
      <c r="LCB245" s="39"/>
      <c r="LCC245" s="39"/>
      <c r="LCD245" s="39"/>
      <c r="LCE245" s="39"/>
      <c r="LCF245" s="39"/>
      <c r="LCG245" s="39"/>
      <c r="LCH245" s="39"/>
      <c r="LCI245" s="39"/>
      <c r="LCJ245" s="39"/>
      <c r="LCK245" s="39"/>
      <c r="LCL245" s="39"/>
      <c r="LCM245" s="39"/>
      <c r="LCN245" s="39"/>
      <c r="LCO245" s="39"/>
      <c r="LCP245" s="39"/>
      <c r="LCQ245" s="39"/>
      <c r="LCR245" s="39"/>
      <c r="LCS245" s="39"/>
      <c r="LCT245" s="39"/>
      <c r="LCU245" s="39"/>
      <c r="LCV245" s="39"/>
      <c r="LCW245" s="39"/>
      <c r="LCX245" s="39"/>
      <c r="LCY245" s="39"/>
      <c r="LCZ245" s="39"/>
      <c r="LDA245" s="39"/>
      <c r="LDB245" s="39"/>
      <c r="LDC245" s="39"/>
      <c r="LDD245" s="39"/>
      <c r="LDE245" s="39"/>
      <c r="LDF245" s="39"/>
      <c r="LDG245" s="39"/>
      <c r="LDH245" s="39"/>
      <c r="LDI245" s="39"/>
      <c r="LDJ245" s="39"/>
      <c r="LDK245" s="39"/>
      <c r="LDL245" s="39"/>
      <c r="LDM245" s="39"/>
      <c r="LDN245" s="39"/>
      <c r="LDO245" s="39"/>
      <c r="LDP245" s="39"/>
      <c r="LDQ245" s="39"/>
      <c r="LDR245" s="39"/>
      <c r="LDS245" s="39"/>
      <c r="LDT245" s="39"/>
      <c r="LDU245" s="39"/>
      <c r="LDV245" s="39"/>
      <c r="LDW245" s="39"/>
      <c r="LDX245" s="39"/>
      <c r="LDY245" s="39"/>
      <c r="LDZ245" s="39"/>
      <c r="LEA245" s="39"/>
      <c r="LEB245" s="39"/>
      <c r="LEC245" s="39"/>
      <c r="LED245" s="39"/>
      <c r="LEE245" s="39"/>
      <c r="LEF245" s="39"/>
      <c r="LEG245" s="39"/>
      <c r="LEH245" s="39"/>
      <c r="LEI245" s="39"/>
      <c r="LEJ245" s="39"/>
      <c r="LEK245" s="39"/>
      <c r="LEL245" s="39"/>
      <c r="LEM245" s="39"/>
      <c r="LEN245" s="39"/>
      <c r="LEO245" s="39"/>
      <c r="LEP245" s="39"/>
      <c r="LEQ245" s="39"/>
      <c r="LER245" s="39"/>
      <c r="LES245" s="39"/>
      <c r="LET245" s="39"/>
      <c r="LEU245" s="39"/>
      <c r="LEV245" s="39"/>
      <c r="LEW245" s="39"/>
      <c r="LEX245" s="39"/>
      <c r="LEY245" s="39"/>
      <c r="LEZ245" s="39"/>
      <c r="LFA245" s="39"/>
      <c r="LFB245" s="39"/>
      <c r="LFC245" s="39"/>
      <c r="LFD245" s="39"/>
      <c r="LFE245" s="39"/>
      <c r="LFF245" s="39"/>
      <c r="LFG245" s="39"/>
      <c r="LFH245" s="39"/>
      <c r="LFI245" s="39"/>
      <c r="LFJ245" s="39"/>
      <c r="LFK245" s="39"/>
      <c r="LFL245" s="39"/>
      <c r="LFM245" s="39"/>
      <c r="LFN245" s="39"/>
      <c r="LFO245" s="39"/>
      <c r="LFP245" s="39"/>
      <c r="LFQ245" s="39"/>
      <c r="LFR245" s="39"/>
      <c r="LFS245" s="39"/>
      <c r="LFT245" s="39"/>
      <c r="LFU245" s="39"/>
      <c r="LFV245" s="39"/>
      <c r="LFW245" s="39"/>
      <c r="LFX245" s="39"/>
      <c r="LFY245" s="39"/>
      <c r="LFZ245" s="39"/>
      <c r="LGA245" s="39"/>
      <c r="LGB245" s="39"/>
      <c r="LGC245" s="39"/>
      <c r="LGD245" s="39"/>
      <c r="LGE245" s="39"/>
      <c r="LGF245" s="39"/>
      <c r="LGG245" s="39"/>
      <c r="LGH245" s="39"/>
      <c r="LGI245" s="39"/>
      <c r="LGJ245" s="39"/>
      <c r="LGK245" s="39"/>
      <c r="LGL245" s="39"/>
      <c r="LGM245" s="39"/>
      <c r="LGN245" s="39"/>
      <c r="LGO245" s="39"/>
      <c r="LGP245" s="39"/>
      <c r="LGQ245" s="39"/>
      <c r="LGR245" s="39"/>
      <c r="LGS245" s="39"/>
      <c r="LGT245" s="39"/>
      <c r="LGU245" s="39"/>
      <c r="LGV245" s="39"/>
      <c r="LGW245" s="39"/>
      <c r="LGX245" s="39"/>
      <c r="LGY245" s="39"/>
      <c r="LGZ245" s="39"/>
      <c r="LHA245" s="39"/>
      <c r="LHB245" s="39"/>
      <c r="LHC245" s="39"/>
      <c r="LHD245" s="39"/>
      <c r="LHE245" s="39"/>
      <c r="LHF245" s="39"/>
      <c r="LHG245" s="39"/>
      <c r="LHH245" s="39"/>
      <c r="LHI245" s="39"/>
      <c r="LHJ245" s="39"/>
      <c r="LHK245" s="39"/>
      <c r="LHL245" s="39"/>
      <c r="LHM245" s="39"/>
      <c r="LHN245" s="39"/>
      <c r="LHO245" s="39"/>
      <c r="LHP245" s="39"/>
      <c r="LHQ245" s="39"/>
      <c r="LHR245" s="39"/>
      <c r="LHS245" s="39"/>
      <c r="LHT245" s="39"/>
      <c r="LHU245" s="39"/>
      <c r="LHV245" s="39"/>
      <c r="LHW245" s="39"/>
      <c r="LHX245" s="39"/>
      <c r="LHY245" s="39"/>
      <c r="LHZ245" s="39"/>
      <c r="LIA245" s="39"/>
      <c r="LIB245" s="39"/>
      <c r="LIC245" s="39"/>
      <c r="LID245" s="39"/>
      <c r="LIE245" s="39"/>
      <c r="LIF245" s="39"/>
      <c r="LIG245" s="39"/>
      <c r="LIH245" s="39"/>
      <c r="LII245" s="39"/>
      <c r="LIJ245" s="39"/>
      <c r="LIK245" s="39"/>
      <c r="LIL245" s="39"/>
      <c r="LIM245" s="39"/>
      <c r="LIN245" s="39"/>
      <c r="LIO245" s="39"/>
      <c r="LIP245" s="39"/>
      <c r="LIQ245" s="39"/>
      <c r="LIR245" s="39"/>
      <c r="LIS245" s="39"/>
      <c r="LIT245" s="39"/>
      <c r="LIU245" s="39"/>
      <c r="LIV245" s="39"/>
      <c r="LIW245" s="39"/>
      <c r="LIX245" s="39"/>
      <c r="LIY245" s="39"/>
      <c r="LIZ245" s="39"/>
      <c r="LJA245" s="39"/>
      <c r="LJB245" s="39"/>
      <c r="LJC245" s="39"/>
      <c r="LJD245" s="39"/>
      <c r="LJE245" s="39"/>
      <c r="LJF245" s="39"/>
      <c r="LJG245" s="39"/>
      <c r="LJH245" s="39"/>
      <c r="LJI245" s="39"/>
      <c r="LJJ245" s="39"/>
      <c r="LJK245" s="39"/>
      <c r="LJL245" s="39"/>
      <c r="LJM245" s="39"/>
      <c r="LJN245" s="39"/>
      <c r="LJO245" s="39"/>
      <c r="LJP245" s="39"/>
      <c r="LJQ245" s="39"/>
      <c r="LJR245" s="39"/>
      <c r="LJS245" s="39"/>
      <c r="LJT245" s="39"/>
      <c r="LJU245" s="39"/>
      <c r="LJV245" s="39"/>
      <c r="LJW245" s="39"/>
      <c r="LJX245" s="39"/>
      <c r="LJY245" s="39"/>
      <c r="LJZ245" s="39"/>
      <c r="LKA245" s="39"/>
      <c r="LKB245" s="39"/>
      <c r="LKC245" s="39"/>
      <c r="LKD245" s="39"/>
      <c r="LKE245" s="39"/>
      <c r="LKF245" s="39"/>
      <c r="LKG245" s="39"/>
      <c r="LKH245" s="39"/>
      <c r="LKI245" s="39"/>
      <c r="LKJ245" s="39"/>
      <c r="LKK245" s="39"/>
      <c r="LKL245" s="39"/>
      <c r="LKM245" s="39"/>
      <c r="LKN245" s="39"/>
      <c r="LKO245" s="39"/>
      <c r="LKP245" s="39"/>
      <c r="LKQ245" s="39"/>
      <c r="LKR245" s="39"/>
      <c r="LKS245" s="39"/>
      <c r="LKT245" s="39"/>
      <c r="LKU245" s="39"/>
      <c r="LKV245" s="39"/>
      <c r="LKW245" s="39"/>
      <c r="LKX245" s="39"/>
      <c r="LKY245" s="39"/>
      <c r="LKZ245" s="39"/>
      <c r="LLA245" s="39"/>
      <c r="LLB245" s="39"/>
      <c r="LLC245" s="39"/>
      <c r="LLD245" s="39"/>
      <c r="LLE245" s="39"/>
      <c r="LLF245" s="39"/>
      <c r="LLG245" s="39"/>
      <c r="LLH245" s="39"/>
      <c r="LLI245" s="39"/>
      <c r="LLJ245" s="39"/>
      <c r="LLK245" s="39"/>
      <c r="LLL245" s="39"/>
      <c r="LLM245" s="39"/>
      <c r="LLN245" s="39"/>
      <c r="LLO245" s="39"/>
      <c r="LLP245" s="39"/>
      <c r="LLQ245" s="39"/>
      <c r="LLR245" s="39"/>
      <c r="LLS245" s="39"/>
      <c r="LLT245" s="39"/>
      <c r="LLU245" s="39"/>
      <c r="LLV245" s="39"/>
      <c r="LLW245" s="39"/>
      <c r="LLX245" s="39"/>
      <c r="LLY245" s="39"/>
      <c r="LLZ245" s="39"/>
      <c r="LMA245" s="39"/>
      <c r="LMB245" s="39"/>
      <c r="LMC245" s="39"/>
      <c r="LMD245" s="39"/>
      <c r="LME245" s="39"/>
      <c r="LMF245" s="39"/>
      <c r="LMG245" s="39"/>
      <c r="LMH245" s="39"/>
      <c r="LMI245" s="39"/>
      <c r="LMJ245" s="39"/>
      <c r="LMK245" s="39"/>
      <c r="LML245" s="39"/>
      <c r="LMM245" s="39"/>
      <c r="LMN245" s="39"/>
      <c r="LMO245" s="39"/>
      <c r="LMP245" s="39"/>
      <c r="LMQ245" s="39"/>
      <c r="LMR245" s="39"/>
      <c r="LMS245" s="39"/>
      <c r="LMT245" s="39"/>
      <c r="LMU245" s="39"/>
      <c r="LMV245" s="39"/>
      <c r="LMW245" s="39"/>
      <c r="LMX245" s="39"/>
      <c r="LMY245" s="39"/>
      <c r="LMZ245" s="39"/>
      <c r="LNA245" s="39"/>
      <c r="LNB245" s="39"/>
      <c r="LNC245" s="39"/>
      <c r="LND245" s="39"/>
      <c r="LNE245" s="39"/>
      <c r="LNF245" s="39"/>
      <c r="LNG245" s="39"/>
      <c r="LNH245" s="39"/>
      <c r="LNI245" s="39"/>
      <c r="LNJ245" s="39"/>
      <c r="LNK245" s="39"/>
      <c r="LNL245" s="39"/>
      <c r="LNM245" s="39"/>
      <c r="LNN245" s="39"/>
      <c r="LNO245" s="39"/>
      <c r="LNP245" s="39"/>
      <c r="LNQ245" s="39"/>
      <c r="LNR245" s="39"/>
      <c r="LNS245" s="39"/>
      <c r="LNT245" s="39"/>
      <c r="LNU245" s="39"/>
      <c r="LNV245" s="39"/>
      <c r="LNW245" s="39"/>
      <c r="LNX245" s="39"/>
      <c r="LNY245" s="39"/>
      <c r="LNZ245" s="39"/>
      <c r="LOA245" s="39"/>
      <c r="LOB245" s="39"/>
      <c r="LOC245" s="39"/>
      <c r="LOD245" s="39"/>
      <c r="LOE245" s="39"/>
      <c r="LOF245" s="39"/>
      <c r="LOG245" s="39"/>
      <c r="LOH245" s="39"/>
      <c r="LOI245" s="39"/>
      <c r="LOJ245" s="39"/>
      <c r="LOK245" s="39"/>
      <c r="LOL245" s="39"/>
      <c r="LOM245" s="39"/>
      <c r="LON245" s="39"/>
      <c r="LOO245" s="39"/>
      <c r="LOP245" s="39"/>
      <c r="LOQ245" s="39"/>
      <c r="LOR245" s="39"/>
      <c r="LOS245" s="39"/>
      <c r="LOT245" s="39"/>
      <c r="LOU245" s="39"/>
      <c r="LOV245" s="39"/>
      <c r="LOW245" s="39"/>
      <c r="LOX245" s="39"/>
      <c r="LOY245" s="39"/>
      <c r="LOZ245" s="39"/>
      <c r="LPA245" s="39"/>
      <c r="LPB245" s="39"/>
      <c r="LPC245" s="39"/>
      <c r="LPD245" s="39"/>
      <c r="LPE245" s="39"/>
      <c r="LPF245" s="39"/>
      <c r="LPG245" s="39"/>
      <c r="LPH245" s="39"/>
      <c r="LPI245" s="39"/>
      <c r="LPJ245" s="39"/>
      <c r="LPK245" s="39"/>
      <c r="LPL245" s="39"/>
      <c r="LPM245" s="39"/>
      <c r="LPN245" s="39"/>
      <c r="LPO245" s="39"/>
      <c r="LPP245" s="39"/>
      <c r="LPQ245" s="39"/>
      <c r="LPR245" s="39"/>
      <c r="LPS245" s="39"/>
      <c r="LPT245" s="39"/>
      <c r="LPU245" s="39"/>
      <c r="LPV245" s="39"/>
      <c r="LPW245" s="39"/>
      <c r="LPX245" s="39"/>
      <c r="LPY245" s="39"/>
      <c r="LPZ245" s="39"/>
      <c r="LQA245" s="39"/>
      <c r="LQB245" s="39"/>
      <c r="LQC245" s="39"/>
      <c r="LQD245" s="39"/>
      <c r="LQE245" s="39"/>
      <c r="LQF245" s="39"/>
      <c r="LQG245" s="39"/>
      <c r="LQH245" s="39"/>
      <c r="LQI245" s="39"/>
      <c r="LQJ245" s="39"/>
      <c r="LQK245" s="39"/>
      <c r="LQL245" s="39"/>
      <c r="LQM245" s="39"/>
      <c r="LQN245" s="39"/>
      <c r="LQO245" s="39"/>
      <c r="LQP245" s="39"/>
      <c r="LQQ245" s="39"/>
      <c r="LQR245" s="39"/>
      <c r="LQS245" s="39"/>
      <c r="LQT245" s="39"/>
      <c r="LQU245" s="39"/>
      <c r="LQV245" s="39"/>
      <c r="LQW245" s="39"/>
      <c r="LQX245" s="39"/>
      <c r="LQY245" s="39"/>
      <c r="LQZ245" s="39"/>
      <c r="LRA245" s="39"/>
      <c r="LRB245" s="39"/>
      <c r="LRC245" s="39"/>
      <c r="LRD245" s="39"/>
      <c r="LRE245" s="39"/>
      <c r="LRF245" s="39"/>
      <c r="LRG245" s="39"/>
      <c r="LRH245" s="39"/>
      <c r="LRI245" s="39"/>
      <c r="LRJ245" s="39"/>
      <c r="LRK245" s="39"/>
      <c r="LRL245" s="39"/>
      <c r="LRM245" s="39"/>
      <c r="LRN245" s="39"/>
      <c r="LRO245" s="39"/>
      <c r="LRP245" s="39"/>
      <c r="LRQ245" s="39"/>
      <c r="LRR245" s="39"/>
      <c r="LRS245" s="39"/>
      <c r="LRT245" s="39"/>
      <c r="LRU245" s="39"/>
      <c r="LRV245" s="39"/>
      <c r="LRW245" s="39"/>
      <c r="LRX245" s="39"/>
      <c r="LRY245" s="39"/>
      <c r="LRZ245" s="39"/>
      <c r="LSA245" s="39"/>
      <c r="LSB245" s="39"/>
      <c r="LSC245" s="39"/>
      <c r="LSD245" s="39"/>
      <c r="LSE245" s="39"/>
      <c r="LSF245" s="39"/>
      <c r="LSG245" s="39"/>
      <c r="LSH245" s="39"/>
      <c r="LSI245" s="39"/>
      <c r="LSJ245" s="39"/>
      <c r="LSK245" s="39"/>
      <c r="LSL245" s="39"/>
      <c r="LSM245" s="39"/>
      <c r="LSN245" s="39"/>
      <c r="LSO245" s="39"/>
      <c r="LSP245" s="39"/>
      <c r="LSQ245" s="39"/>
      <c r="LSR245" s="39"/>
      <c r="LSS245" s="39"/>
      <c r="LST245" s="39"/>
      <c r="LSU245" s="39"/>
      <c r="LSV245" s="39"/>
      <c r="LSW245" s="39"/>
      <c r="LSX245" s="39"/>
      <c r="LSY245" s="39"/>
      <c r="LSZ245" s="39"/>
      <c r="LTA245" s="39"/>
      <c r="LTB245" s="39"/>
      <c r="LTC245" s="39"/>
      <c r="LTD245" s="39"/>
      <c r="LTE245" s="39"/>
      <c r="LTF245" s="39"/>
      <c r="LTG245" s="39"/>
      <c r="LTH245" s="39"/>
      <c r="LTI245" s="39"/>
      <c r="LTJ245" s="39"/>
      <c r="LTK245" s="39"/>
      <c r="LTL245" s="39"/>
      <c r="LTM245" s="39"/>
      <c r="LTN245" s="39"/>
      <c r="LTO245" s="39"/>
      <c r="LTP245" s="39"/>
      <c r="LTQ245" s="39"/>
      <c r="LTR245" s="39"/>
      <c r="LTS245" s="39"/>
      <c r="LTT245" s="39"/>
      <c r="LTU245" s="39"/>
      <c r="LTV245" s="39"/>
      <c r="LTW245" s="39"/>
      <c r="LTX245" s="39"/>
      <c r="LTY245" s="39"/>
      <c r="LTZ245" s="39"/>
      <c r="LUA245" s="39"/>
      <c r="LUB245" s="39"/>
      <c r="LUC245" s="39"/>
      <c r="LUD245" s="39"/>
      <c r="LUE245" s="39"/>
      <c r="LUF245" s="39"/>
      <c r="LUG245" s="39"/>
      <c r="LUH245" s="39"/>
      <c r="LUI245" s="39"/>
      <c r="LUJ245" s="39"/>
      <c r="LUK245" s="39"/>
      <c r="LUL245" s="39"/>
      <c r="LUM245" s="39"/>
      <c r="LUN245" s="39"/>
      <c r="LUO245" s="39"/>
      <c r="LUP245" s="39"/>
      <c r="LUQ245" s="39"/>
      <c r="LUR245" s="39"/>
      <c r="LUS245" s="39"/>
      <c r="LUT245" s="39"/>
      <c r="LUU245" s="39"/>
      <c r="LUV245" s="39"/>
      <c r="LUW245" s="39"/>
      <c r="LUX245" s="39"/>
      <c r="LUY245" s="39"/>
      <c r="LUZ245" s="39"/>
      <c r="LVA245" s="39"/>
      <c r="LVB245" s="39"/>
      <c r="LVC245" s="39"/>
      <c r="LVD245" s="39"/>
      <c r="LVE245" s="39"/>
      <c r="LVF245" s="39"/>
      <c r="LVG245" s="39"/>
      <c r="LVH245" s="39"/>
      <c r="LVI245" s="39"/>
      <c r="LVJ245" s="39"/>
      <c r="LVK245" s="39"/>
      <c r="LVL245" s="39"/>
      <c r="LVM245" s="39"/>
      <c r="LVN245" s="39"/>
      <c r="LVO245" s="39"/>
      <c r="LVP245" s="39"/>
      <c r="LVQ245" s="39"/>
      <c r="LVR245" s="39"/>
      <c r="LVS245" s="39"/>
      <c r="LVT245" s="39"/>
      <c r="LVU245" s="39"/>
      <c r="LVV245" s="39"/>
      <c r="LVW245" s="39"/>
      <c r="LVX245" s="39"/>
      <c r="LVY245" s="39"/>
      <c r="LVZ245" s="39"/>
      <c r="LWA245" s="39"/>
      <c r="LWB245" s="39"/>
      <c r="LWC245" s="39"/>
      <c r="LWD245" s="39"/>
      <c r="LWE245" s="39"/>
      <c r="LWF245" s="39"/>
      <c r="LWG245" s="39"/>
      <c r="LWH245" s="39"/>
      <c r="LWI245" s="39"/>
      <c r="LWJ245" s="39"/>
      <c r="LWK245" s="39"/>
      <c r="LWL245" s="39"/>
      <c r="LWM245" s="39"/>
      <c r="LWN245" s="39"/>
      <c r="LWO245" s="39"/>
      <c r="LWP245" s="39"/>
      <c r="LWQ245" s="39"/>
      <c r="LWR245" s="39"/>
      <c r="LWS245" s="39"/>
      <c r="LWT245" s="39"/>
      <c r="LWU245" s="39"/>
      <c r="LWV245" s="39"/>
      <c r="LWW245" s="39"/>
      <c r="LWX245" s="39"/>
      <c r="LWY245" s="39"/>
      <c r="LWZ245" s="39"/>
      <c r="LXA245" s="39"/>
      <c r="LXB245" s="39"/>
      <c r="LXC245" s="39"/>
      <c r="LXD245" s="39"/>
      <c r="LXE245" s="39"/>
      <c r="LXF245" s="39"/>
      <c r="LXG245" s="39"/>
      <c r="LXH245" s="39"/>
      <c r="LXI245" s="39"/>
      <c r="LXJ245" s="39"/>
      <c r="LXK245" s="39"/>
      <c r="LXL245" s="39"/>
      <c r="LXM245" s="39"/>
      <c r="LXN245" s="39"/>
      <c r="LXO245" s="39"/>
      <c r="LXP245" s="39"/>
      <c r="LXQ245" s="39"/>
      <c r="LXR245" s="39"/>
      <c r="LXS245" s="39"/>
      <c r="LXT245" s="39"/>
      <c r="LXU245" s="39"/>
      <c r="LXV245" s="39"/>
      <c r="LXW245" s="39"/>
      <c r="LXX245" s="39"/>
      <c r="LXY245" s="39"/>
      <c r="LXZ245" s="39"/>
      <c r="LYA245" s="39"/>
      <c r="LYB245" s="39"/>
      <c r="LYC245" s="39"/>
      <c r="LYD245" s="39"/>
      <c r="LYE245" s="39"/>
      <c r="LYF245" s="39"/>
      <c r="LYG245" s="39"/>
      <c r="LYH245" s="39"/>
      <c r="LYI245" s="39"/>
      <c r="LYJ245" s="39"/>
      <c r="LYK245" s="39"/>
      <c r="LYL245" s="39"/>
      <c r="LYM245" s="39"/>
      <c r="LYN245" s="39"/>
      <c r="LYO245" s="39"/>
      <c r="LYP245" s="39"/>
      <c r="LYQ245" s="39"/>
      <c r="LYR245" s="39"/>
      <c r="LYS245" s="39"/>
      <c r="LYT245" s="39"/>
      <c r="LYU245" s="39"/>
      <c r="LYV245" s="39"/>
      <c r="LYW245" s="39"/>
      <c r="LYX245" s="39"/>
      <c r="LYY245" s="39"/>
      <c r="LYZ245" s="39"/>
      <c r="LZA245" s="39"/>
      <c r="LZB245" s="39"/>
      <c r="LZC245" s="39"/>
      <c r="LZD245" s="39"/>
      <c r="LZE245" s="39"/>
      <c r="LZF245" s="39"/>
      <c r="LZG245" s="39"/>
      <c r="LZH245" s="39"/>
      <c r="LZI245" s="39"/>
      <c r="LZJ245" s="39"/>
      <c r="LZK245" s="39"/>
      <c r="LZL245" s="39"/>
      <c r="LZM245" s="39"/>
      <c r="LZN245" s="39"/>
      <c r="LZO245" s="39"/>
      <c r="LZP245" s="39"/>
      <c r="LZQ245" s="39"/>
      <c r="LZR245" s="39"/>
      <c r="LZS245" s="39"/>
      <c r="LZT245" s="39"/>
      <c r="LZU245" s="39"/>
      <c r="LZV245" s="39"/>
      <c r="LZW245" s="39"/>
      <c r="LZX245" s="39"/>
      <c r="LZY245" s="39"/>
      <c r="LZZ245" s="39"/>
      <c r="MAA245" s="39"/>
      <c r="MAB245" s="39"/>
      <c r="MAC245" s="39"/>
      <c r="MAD245" s="39"/>
      <c r="MAE245" s="39"/>
      <c r="MAF245" s="39"/>
      <c r="MAG245" s="39"/>
      <c r="MAH245" s="39"/>
      <c r="MAI245" s="39"/>
      <c r="MAJ245" s="39"/>
      <c r="MAK245" s="39"/>
      <c r="MAL245" s="39"/>
      <c r="MAM245" s="39"/>
      <c r="MAN245" s="39"/>
      <c r="MAO245" s="39"/>
      <c r="MAP245" s="39"/>
      <c r="MAQ245" s="39"/>
      <c r="MAR245" s="39"/>
      <c r="MAS245" s="39"/>
      <c r="MAT245" s="39"/>
      <c r="MAU245" s="39"/>
      <c r="MAV245" s="39"/>
      <c r="MAW245" s="39"/>
      <c r="MAX245" s="39"/>
      <c r="MAY245" s="39"/>
      <c r="MAZ245" s="39"/>
      <c r="MBA245" s="39"/>
      <c r="MBB245" s="39"/>
      <c r="MBC245" s="39"/>
      <c r="MBD245" s="39"/>
      <c r="MBE245" s="39"/>
      <c r="MBF245" s="39"/>
      <c r="MBG245" s="39"/>
      <c r="MBH245" s="39"/>
      <c r="MBI245" s="39"/>
      <c r="MBJ245" s="39"/>
      <c r="MBK245" s="39"/>
      <c r="MBL245" s="39"/>
      <c r="MBM245" s="39"/>
      <c r="MBN245" s="39"/>
      <c r="MBO245" s="39"/>
      <c r="MBP245" s="39"/>
      <c r="MBQ245" s="39"/>
      <c r="MBR245" s="39"/>
      <c r="MBS245" s="39"/>
      <c r="MBT245" s="39"/>
      <c r="MBU245" s="39"/>
      <c r="MBV245" s="39"/>
      <c r="MBW245" s="39"/>
      <c r="MBX245" s="39"/>
      <c r="MBY245" s="39"/>
      <c r="MBZ245" s="39"/>
      <c r="MCA245" s="39"/>
      <c r="MCB245" s="39"/>
      <c r="MCC245" s="39"/>
      <c r="MCD245" s="39"/>
      <c r="MCE245" s="39"/>
      <c r="MCF245" s="39"/>
      <c r="MCG245" s="39"/>
      <c r="MCH245" s="39"/>
      <c r="MCI245" s="39"/>
      <c r="MCJ245" s="39"/>
      <c r="MCK245" s="39"/>
      <c r="MCL245" s="39"/>
      <c r="MCM245" s="39"/>
      <c r="MCN245" s="39"/>
      <c r="MCO245" s="39"/>
      <c r="MCP245" s="39"/>
      <c r="MCQ245" s="39"/>
      <c r="MCR245" s="39"/>
      <c r="MCS245" s="39"/>
      <c r="MCT245" s="39"/>
      <c r="MCU245" s="39"/>
      <c r="MCV245" s="39"/>
      <c r="MCW245" s="39"/>
      <c r="MCX245" s="39"/>
      <c r="MCY245" s="39"/>
      <c r="MCZ245" s="39"/>
      <c r="MDA245" s="39"/>
      <c r="MDB245" s="39"/>
      <c r="MDC245" s="39"/>
      <c r="MDD245" s="39"/>
      <c r="MDE245" s="39"/>
      <c r="MDF245" s="39"/>
      <c r="MDG245" s="39"/>
      <c r="MDH245" s="39"/>
      <c r="MDI245" s="39"/>
      <c r="MDJ245" s="39"/>
      <c r="MDK245" s="39"/>
      <c r="MDL245" s="39"/>
      <c r="MDM245" s="39"/>
      <c r="MDN245" s="39"/>
      <c r="MDO245" s="39"/>
      <c r="MDP245" s="39"/>
      <c r="MDQ245" s="39"/>
      <c r="MDR245" s="39"/>
      <c r="MDS245" s="39"/>
      <c r="MDT245" s="39"/>
      <c r="MDU245" s="39"/>
      <c r="MDV245" s="39"/>
      <c r="MDW245" s="39"/>
      <c r="MDX245" s="39"/>
      <c r="MDY245" s="39"/>
      <c r="MDZ245" s="39"/>
      <c r="MEA245" s="39"/>
      <c r="MEB245" s="39"/>
      <c r="MEC245" s="39"/>
      <c r="MED245" s="39"/>
      <c r="MEE245" s="39"/>
      <c r="MEF245" s="39"/>
      <c r="MEG245" s="39"/>
      <c r="MEH245" s="39"/>
      <c r="MEI245" s="39"/>
      <c r="MEJ245" s="39"/>
      <c r="MEK245" s="39"/>
      <c r="MEL245" s="39"/>
      <c r="MEM245" s="39"/>
      <c r="MEN245" s="39"/>
      <c r="MEO245" s="39"/>
      <c r="MEP245" s="39"/>
      <c r="MEQ245" s="39"/>
      <c r="MER245" s="39"/>
      <c r="MES245" s="39"/>
      <c r="MET245" s="39"/>
      <c r="MEU245" s="39"/>
      <c r="MEV245" s="39"/>
      <c r="MEW245" s="39"/>
      <c r="MEX245" s="39"/>
      <c r="MEY245" s="39"/>
      <c r="MEZ245" s="39"/>
      <c r="MFA245" s="39"/>
      <c r="MFB245" s="39"/>
      <c r="MFC245" s="39"/>
      <c r="MFD245" s="39"/>
      <c r="MFE245" s="39"/>
      <c r="MFF245" s="39"/>
      <c r="MFG245" s="39"/>
      <c r="MFH245" s="39"/>
      <c r="MFI245" s="39"/>
      <c r="MFJ245" s="39"/>
      <c r="MFK245" s="39"/>
      <c r="MFL245" s="39"/>
      <c r="MFM245" s="39"/>
      <c r="MFN245" s="39"/>
      <c r="MFO245" s="39"/>
      <c r="MFP245" s="39"/>
      <c r="MFQ245" s="39"/>
      <c r="MFR245" s="39"/>
      <c r="MFS245" s="39"/>
      <c r="MFT245" s="39"/>
      <c r="MFU245" s="39"/>
      <c r="MFV245" s="39"/>
      <c r="MFW245" s="39"/>
      <c r="MFX245" s="39"/>
      <c r="MFY245" s="39"/>
      <c r="MFZ245" s="39"/>
      <c r="MGA245" s="39"/>
      <c r="MGB245" s="39"/>
      <c r="MGC245" s="39"/>
      <c r="MGD245" s="39"/>
      <c r="MGE245" s="39"/>
      <c r="MGF245" s="39"/>
      <c r="MGG245" s="39"/>
      <c r="MGH245" s="39"/>
      <c r="MGI245" s="39"/>
      <c r="MGJ245" s="39"/>
      <c r="MGK245" s="39"/>
      <c r="MGL245" s="39"/>
      <c r="MGM245" s="39"/>
      <c r="MGN245" s="39"/>
      <c r="MGO245" s="39"/>
      <c r="MGP245" s="39"/>
      <c r="MGQ245" s="39"/>
      <c r="MGR245" s="39"/>
      <c r="MGS245" s="39"/>
      <c r="MGT245" s="39"/>
      <c r="MGU245" s="39"/>
      <c r="MGV245" s="39"/>
      <c r="MGW245" s="39"/>
      <c r="MGX245" s="39"/>
      <c r="MGY245" s="39"/>
      <c r="MGZ245" s="39"/>
      <c r="MHA245" s="39"/>
      <c r="MHB245" s="39"/>
      <c r="MHC245" s="39"/>
      <c r="MHD245" s="39"/>
      <c r="MHE245" s="39"/>
      <c r="MHF245" s="39"/>
      <c r="MHG245" s="39"/>
      <c r="MHH245" s="39"/>
      <c r="MHI245" s="39"/>
      <c r="MHJ245" s="39"/>
      <c r="MHK245" s="39"/>
      <c r="MHL245" s="39"/>
      <c r="MHM245" s="39"/>
      <c r="MHN245" s="39"/>
      <c r="MHO245" s="39"/>
      <c r="MHP245" s="39"/>
      <c r="MHQ245" s="39"/>
      <c r="MHR245" s="39"/>
      <c r="MHS245" s="39"/>
      <c r="MHT245" s="39"/>
      <c r="MHU245" s="39"/>
      <c r="MHV245" s="39"/>
      <c r="MHW245" s="39"/>
      <c r="MHX245" s="39"/>
      <c r="MHY245" s="39"/>
      <c r="MHZ245" s="39"/>
      <c r="MIA245" s="39"/>
      <c r="MIB245" s="39"/>
      <c r="MIC245" s="39"/>
      <c r="MID245" s="39"/>
      <c r="MIE245" s="39"/>
      <c r="MIF245" s="39"/>
      <c r="MIG245" s="39"/>
      <c r="MIH245" s="39"/>
      <c r="MII245" s="39"/>
      <c r="MIJ245" s="39"/>
      <c r="MIK245" s="39"/>
      <c r="MIL245" s="39"/>
      <c r="MIM245" s="39"/>
      <c r="MIN245" s="39"/>
      <c r="MIO245" s="39"/>
      <c r="MIP245" s="39"/>
      <c r="MIQ245" s="39"/>
      <c r="MIR245" s="39"/>
      <c r="MIS245" s="39"/>
      <c r="MIT245" s="39"/>
      <c r="MIU245" s="39"/>
      <c r="MIV245" s="39"/>
      <c r="MIW245" s="39"/>
      <c r="MIX245" s="39"/>
      <c r="MIY245" s="39"/>
      <c r="MIZ245" s="39"/>
      <c r="MJA245" s="39"/>
      <c r="MJB245" s="39"/>
      <c r="MJC245" s="39"/>
      <c r="MJD245" s="39"/>
      <c r="MJE245" s="39"/>
      <c r="MJF245" s="39"/>
      <c r="MJG245" s="39"/>
      <c r="MJH245" s="39"/>
      <c r="MJI245" s="39"/>
      <c r="MJJ245" s="39"/>
      <c r="MJK245" s="39"/>
      <c r="MJL245" s="39"/>
      <c r="MJM245" s="39"/>
      <c r="MJN245" s="39"/>
      <c r="MJO245" s="39"/>
      <c r="MJP245" s="39"/>
      <c r="MJQ245" s="39"/>
      <c r="MJR245" s="39"/>
      <c r="MJS245" s="39"/>
      <c r="MJT245" s="39"/>
      <c r="MJU245" s="39"/>
      <c r="MJV245" s="39"/>
      <c r="MJW245" s="39"/>
      <c r="MJX245" s="39"/>
      <c r="MJY245" s="39"/>
      <c r="MJZ245" s="39"/>
      <c r="MKA245" s="39"/>
      <c r="MKB245" s="39"/>
      <c r="MKC245" s="39"/>
      <c r="MKD245" s="39"/>
      <c r="MKE245" s="39"/>
      <c r="MKF245" s="39"/>
      <c r="MKG245" s="39"/>
      <c r="MKH245" s="39"/>
      <c r="MKI245" s="39"/>
      <c r="MKJ245" s="39"/>
      <c r="MKK245" s="39"/>
      <c r="MKL245" s="39"/>
      <c r="MKM245" s="39"/>
      <c r="MKN245" s="39"/>
      <c r="MKO245" s="39"/>
      <c r="MKP245" s="39"/>
      <c r="MKQ245" s="39"/>
      <c r="MKR245" s="39"/>
      <c r="MKS245" s="39"/>
      <c r="MKT245" s="39"/>
      <c r="MKU245" s="39"/>
      <c r="MKV245" s="39"/>
      <c r="MKW245" s="39"/>
      <c r="MKX245" s="39"/>
      <c r="MKY245" s="39"/>
      <c r="MKZ245" s="39"/>
      <c r="MLA245" s="39"/>
      <c r="MLB245" s="39"/>
      <c r="MLC245" s="39"/>
      <c r="MLD245" s="39"/>
      <c r="MLE245" s="39"/>
      <c r="MLF245" s="39"/>
      <c r="MLG245" s="39"/>
      <c r="MLH245" s="39"/>
      <c r="MLI245" s="39"/>
      <c r="MLJ245" s="39"/>
      <c r="MLK245" s="39"/>
      <c r="MLL245" s="39"/>
      <c r="MLM245" s="39"/>
      <c r="MLN245" s="39"/>
      <c r="MLO245" s="39"/>
      <c r="MLP245" s="39"/>
      <c r="MLQ245" s="39"/>
      <c r="MLR245" s="39"/>
      <c r="MLS245" s="39"/>
      <c r="MLT245" s="39"/>
      <c r="MLU245" s="39"/>
      <c r="MLV245" s="39"/>
      <c r="MLW245" s="39"/>
      <c r="MLX245" s="39"/>
      <c r="MLY245" s="39"/>
      <c r="MLZ245" s="39"/>
      <c r="MMA245" s="39"/>
      <c r="MMB245" s="39"/>
      <c r="MMC245" s="39"/>
      <c r="MMD245" s="39"/>
      <c r="MME245" s="39"/>
      <c r="MMF245" s="39"/>
      <c r="MMG245" s="39"/>
      <c r="MMH245" s="39"/>
      <c r="MMI245" s="39"/>
      <c r="MMJ245" s="39"/>
      <c r="MMK245" s="39"/>
      <c r="MML245" s="39"/>
      <c r="MMM245" s="39"/>
      <c r="MMN245" s="39"/>
      <c r="MMO245" s="39"/>
      <c r="MMP245" s="39"/>
      <c r="MMQ245" s="39"/>
      <c r="MMR245" s="39"/>
      <c r="MMS245" s="39"/>
      <c r="MMT245" s="39"/>
      <c r="MMU245" s="39"/>
      <c r="MMV245" s="39"/>
      <c r="MMW245" s="39"/>
      <c r="MMX245" s="39"/>
      <c r="MMY245" s="39"/>
      <c r="MMZ245" s="39"/>
      <c r="MNA245" s="39"/>
      <c r="MNB245" s="39"/>
      <c r="MNC245" s="39"/>
      <c r="MND245" s="39"/>
      <c r="MNE245" s="39"/>
      <c r="MNF245" s="39"/>
      <c r="MNG245" s="39"/>
      <c r="MNH245" s="39"/>
      <c r="MNI245" s="39"/>
      <c r="MNJ245" s="39"/>
      <c r="MNK245" s="39"/>
      <c r="MNL245" s="39"/>
      <c r="MNM245" s="39"/>
      <c r="MNN245" s="39"/>
      <c r="MNO245" s="39"/>
      <c r="MNP245" s="39"/>
      <c r="MNQ245" s="39"/>
      <c r="MNR245" s="39"/>
      <c r="MNS245" s="39"/>
      <c r="MNT245" s="39"/>
      <c r="MNU245" s="39"/>
      <c r="MNV245" s="39"/>
      <c r="MNW245" s="39"/>
      <c r="MNX245" s="39"/>
      <c r="MNY245" s="39"/>
      <c r="MNZ245" s="39"/>
      <c r="MOA245" s="39"/>
      <c r="MOB245" s="39"/>
      <c r="MOC245" s="39"/>
      <c r="MOD245" s="39"/>
      <c r="MOE245" s="39"/>
      <c r="MOF245" s="39"/>
      <c r="MOG245" s="39"/>
      <c r="MOH245" s="39"/>
      <c r="MOI245" s="39"/>
      <c r="MOJ245" s="39"/>
      <c r="MOK245" s="39"/>
      <c r="MOL245" s="39"/>
      <c r="MOM245" s="39"/>
      <c r="MON245" s="39"/>
      <c r="MOO245" s="39"/>
      <c r="MOP245" s="39"/>
      <c r="MOQ245" s="39"/>
      <c r="MOR245" s="39"/>
      <c r="MOS245" s="39"/>
      <c r="MOT245" s="39"/>
      <c r="MOU245" s="39"/>
      <c r="MOV245" s="39"/>
      <c r="MOW245" s="39"/>
      <c r="MOX245" s="39"/>
      <c r="MOY245" s="39"/>
      <c r="MOZ245" s="39"/>
      <c r="MPA245" s="39"/>
      <c r="MPB245" s="39"/>
      <c r="MPC245" s="39"/>
      <c r="MPD245" s="39"/>
      <c r="MPE245" s="39"/>
      <c r="MPF245" s="39"/>
      <c r="MPG245" s="39"/>
      <c r="MPH245" s="39"/>
      <c r="MPI245" s="39"/>
      <c r="MPJ245" s="39"/>
      <c r="MPK245" s="39"/>
      <c r="MPL245" s="39"/>
      <c r="MPM245" s="39"/>
      <c r="MPN245" s="39"/>
      <c r="MPO245" s="39"/>
      <c r="MPP245" s="39"/>
      <c r="MPQ245" s="39"/>
      <c r="MPR245" s="39"/>
      <c r="MPS245" s="39"/>
      <c r="MPT245" s="39"/>
      <c r="MPU245" s="39"/>
      <c r="MPV245" s="39"/>
      <c r="MPW245" s="39"/>
      <c r="MPX245" s="39"/>
      <c r="MPY245" s="39"/>
      <c r="MPZ245" s="39"/>
      <c r="MQA245" s="39"/>
      <c r="MQB245" s="39"/>
      <c r="MQC245" s="39"/>
      <c r="MQD245" s="39"/>
      <c r="MQE245" s="39"/>
      <c r="MQF245" s="39"/>
      <c r="MQG245" s="39"/>
      <c r="MQH245" s="39"/>
      <c r="MQI245" s="39"/>
      <c r="MQJ245" s="39"/>
      <c r="MQK245" s="39"/>
      <c r="MQL245" s="39"/>
      <c r="MQM245" s="39"/>
      <c r="MQN245" s="39"/>
      <c r="MQO245" s="39"/>
      <c r="MQP245" s="39"/>
      <c r="MQQ245" s="39"/>
      <c r="MQR245" s="39"/>
      <c r="MQS245" s="39"/>
      <c r="MQT245" s="39"/>
      <c r="MQU245" s="39"/>
      <c r="MQV245" s="39"/>
      <c r="MQW245" s="39"/>
      <c r="MQX245" s="39"/>
      <c r="MQY245" s="39"/>
      <c r="MQZ245" s="39"/>
      <c r="MRA245" s="39"/>
      <c r="MRB245" s="39"/>
      <c r="MRC245" s="39"/>
      <c r="MRD245" s="39"/>
      <c r="MRE245" s="39"/>
      <c r="MRF245" s="39"/>
      <c r="MRG245" s="39"/>
      <c r="MRH245" s="39"/>
      <c r="MRI245" s="39"/>
      <c r="MRJ245" s="39"/>
      <c r="MRK245" s="39"/>
      <c r="MRL245" s="39"/>
      <c r="MRM245" s="39"/>
      <c r="MRN245" s="39"/>
      <c r="MRO245" s="39"/>
      <c r="MRP245" s="39"/>
      <c r="MRQ245" s="39"/>
      <c r="MRR245" s="39"/>
      <c r="MRS245" s="39"/>
      <c r="MRT245" s="39"/>
      <c r="MRU245" s="39"/>
      <c r="MRV245" s="39"/>
      <c r="MRW245" s="39"/>
      <c r="MRX245" s="39"/>
      <c r="MRY245" s="39"/>
      <c r="MRZ245" s="39"/>
      <c r="MSA245" s="39"/>
      <c r="MSB245" s="39"/>
      <c r="MSC245" s="39"/>
      <c r="MSD245" s="39"/>
      <c r="MSE245" s="39"/>
      <c r="MSF245" s="39"/>
      <c r="MSG245" s="39"/>
      <c r="MSH245" s="39"/>
      <c r="MSI245" s="39"/>
      <c r="MSJ245" s="39"/>
      <c r="MSK245" s="39"/>
      <c r="MSL245" s="39"/>
      <c r="MSM245" s="39"/>
      <c r="MSN245" s="39"/>
      <c r="MSO245" s="39"/>
      <c r="MSP245" s="39"/>
      <c r="MSQ245" s="39"/>
      <c r="MSR245" s="39"/>
      <c r="MSS245" s="39"/>
      <c r="MST245" s="39"/>
      <c r="MSU245" s="39"/>
      <c r="MSV245" s="39"/>
      <c r="MSW245" s="39"/>
      <c r="MSX245" s="39"/>
      <c r="MSY245" s="39"/>
      <c r="MSZ245" s="39"/>
      <c r="MTA245" s="39"/>
      <c r="MTB245" s="39"/>
      <c r="MTC245" s="39"/>
      <c r="MTD245" s="39"/>
      <c r="MTE245" s="39"/>
      <c r="MTF245" s="39"/>
      <c r="MTG245" s="39"/>
      <c r="MTH245" s="39"/>
      <c r="MTI245" s="39"/>
      <c r="MTJ245" s="39"/>
      <c r="MTK245" s="39"/>
      <c r="MTL245" s="39"/>
      <c r="MTM245" s="39"/>
      <c r="MTN245" s="39"/>
      <c r="MTO245" s="39"/>
      <c r="MTP245" s="39"/>
      <c r="MTQ245" s="39"/>
      <c r="MTR245" s="39"/>
      <c r="MTS245" s="39"/>
      <c r="MTT245" s="39"/>
      <c r="MTU245" s="39"/>
      <c r="MTV245" s="39"/>
      <c r="MTW245" s="39"/>
      <c r="MTX245" s="39"/>
      <c r="MTY245" s="39"/>
      <c r="MTZ245" s="39"/>
      <c r="MUA245" s="39"/>
      <c r="MUB245" s="39"/>
      <c r="MUC245" s="39"/>
      <c r="MUD245" s="39"/>
      <c r="MUE245" s="39"/>
      <c r="MUF245" s="39"/>
      <c r="MUG245" s="39"/>
      <c r="MUH245" s="39"/>
      <c r="MUI245" s="39"/>
      <c r="MUJ245" s="39"/>
      <c r="MUK245" s="39"/>
      <c r="MUL245" s="39"/>
      <c r="MUM245" s="39"/>
      <c r="MUN245" s="39"/>
      <c r="MUO245" s="39"/>
      <c r="MUP245" s="39"/>
      <c r="MUQ245" s="39"/>
      <c r="MUR245" s="39"/>
      <c r="MUS245" s="39"/>
      <c r="MUT245" s="39"/>
      <c r="MUU245" s="39"/>
      <c r="MUV245" s="39"/>
      <c r="MUW245" s="39"/>
      <c r="MUX245" s="39"/>
      <c r="MUY245" s="39"/>
      <c r="MUZ245" s="39"/>
      <c r="MVA245" s="39"/>
      <c r="MVB245" s="39"/>
      <c r="MVC245" s="39"/>
      <c r="MVD245" s="39"/>
      <c r="MVE245" s="39"/>
      <c r="MVF245" s="39"/>
      <c r="MVG245" s="39"/>
      <c r="MVH245" s="39"/>
      <c r="MVI245" s="39"/>
      <c r="MVJ245" s="39"/>
      <c r="MVK245" s="39"/>
      <c r="MVL245" s="39"/>
      <c r="MVM245" s="39"/>
      <c r="MVN245" s="39"/>
      <c r="MVO245" s="39"/>
      <c r="MVP245" s="39"/>
      <c r="MVQ245" s="39"/>
      <c r="MVR245" s="39"/>
      <c r="MVS245" s="39"/>
      <c r="MVT245" s="39"/>
      <c r="MVU245" s="39"/>
      <c r="MVV245" s="39"/>
      <c r="MVW245" s="39"/>
      <c r="MVX245" s="39"/>
      <c r="MVY245" s="39"/>
      <c r="MVZ245" s="39"/>
      <c r="MWA245" s="39"/>
      <c r="MWB245" s="39"/>
      <c r="MWC245" s="39"/>
      <c r="MWD245" s="39"/>
      <c r="MWE245" s="39"/>
      <c r="MWF245" s="39"/>
      <c r="MWG245" s="39"/>
      <c r="MWH245" s="39"/>
      <c r="MWI245" s="39"/>
      <c r="MWJ245" s="39"/>
      <c r="MWK245" s="39"/>
      <c r="MWL245" s="39"/>
      <c r="MWM245" s="39"/>
      <c r="MWN245" s="39"/>
      <c r="MWO245" s="39"/>
      <c r="MWP245" s="39"/>
      <c r="MWQ245" s="39"/>
      <c r="MWR245" s="39"/>
      <c r="MWS245" s="39"/>
      <c r="MWT245" s="39"/>
      <c r="MWU245" s="39"/>
      <c r="MWV245" s="39"/>
      <c r="MWW245" s="39"/>
      <c r="MWX245" s="39"/>
      <c r="MWY245" s="39"/>
      <c r="MWZ245" s="39"/>
      <c r="MXA245" s="39"/>
      <c r="MXB245" s="39"/>
      <c r="MXC245" s="39"/>
      <c r="MXD245" s="39"/>
      <c r="MXE245" s="39"/>
      <c r="MXF245" s="39"/>
      <c r="MXG245" s="39"/>
      <c r="MXH245" s="39"/>
      <c r="MXI245" s="39"/>
      <c r="MXJ245" s="39"/>
      <c r="MXK245" s="39"/>
      <c r="MXL245" s="39"/>
      <c r="MXM245" s="39"/>
      <c r="MXN245" s="39"/>
      <c r="MXO245" s="39"/>
      <c r="MXP245" s="39"/>
      <c r="MXQ245" s="39"/>
      <c r="MXR245" s="39"/>
      <c r="MXS245" s="39"/>
      <c r="MXT245" s="39"/>
      <c r="MXU245" s="39"/>
      <c r="MXV245" s="39"/>
      <c r="MXW245" s="39"/>
      <c r="MXX245" s="39"/>
      <c r="MXY245" s="39"/>
      <c r="MXZ245" s="39"/>
      <c r="MYA245" s="39"/>
      <c r="MYB245" s="39"/>
      <c r="MYC245" s="39"/>
      <c r="MYD245" s="39"/>
      <c r="MYE245" s="39"/>
      <c r="MYF245" s="39"/>
      <c r="MYG245" s="39"/>
      <c r="MYH245" s="39"/>
      <c r="MYI245" s="39"/>
      <c r="MYJ245" s="39"/>
      <c r="MYK245" s="39"/>
      <c r="MYL245" s="39"/>
      <c r="MYM245" s="39"/>
      <c r="MYN245" s="39"/>
      <c r="MYO245" s="39"/>
      <c r="MYP245" s="39"/>
      <c r="MYQ245" s="39"/>
      <c r="MYR245" s="39"/>
      <c r="MYS245" s="39"/>
      <c r="MYT245" s="39"/>
      <c r="MYU245" s="39"/>
      <c r="MYV245" s="39"/>
      <c r="MYW245" s="39"/>
      <c r="MYX245" s="39"/>
      <c r="MYY245" s="39"/>
      <c r="MYZ245" s="39"/>
      <c r="MZA245" s="39"/>
      <c r="MZB245" s="39"/>
      <c r="MZC245" s="39"/>
      <c r="MZD245" s="39"/>
      <c r="MZE245" s="39"/>
      <c r="MZF245" s="39"/>
      <c r="MZG245" s="39"/>
      <c r="MZH245" s="39"/>
      <c r="MZI245" s="39"/>
      <c r="MZJ245" s="39"/>
      <c r="MZK245" s="39"/>
      <c r="MZL245" s="39"/>
      <c r="MZM245" s="39"/>
      <c r="MZN245" s="39"/>
      <c r="MZO245" s="39"/>
      <c r="MZP245" s="39"/>
      <c r="MZQ245" s="39"/>
      <c r="MZR245" s="39"/>
      <c r="MZS245" s="39"/>
      <c r="MZT245" s="39"/>
      <c r="MZU245" s="39"/>
      <c r="MZV245" s="39"/>
      <c r="MZW245" s="39"/>
      <c r="MZX245" s="39"/>
      <c r="MZY245" s="39"/>
      <c r="MZZ245" s="39"/>
      <c r="NAA245" s="39"/>
      <c r="NAB245" s="39"/>
      <c r="NAC245" s="39"/>
      <c r="NAD245" s="39"/>
      <c r="NAE245" s="39"/>
      <c r="NAF245" s="39"/>
      <c r="NAG245" s="39"/>
      <c r="NAH245" s="39"/>
      <c r="NAI245" s="39"/>
      <c r="NAJ245" s="39"/>
      <c r="NAK245" s="39"/>
      <c r="NAL245" s="39"/>
      <c r="NAM245" s="39"/>
      <c r="NAN245" s="39"/>
      <c r="NAO245" s="39"/>
      <c r="NAP245" s="39"/>
      <c r="NAQ245" s="39"/>
      <c r="NAR245" s="39"/>
      <c r="NAS245" s="39"/>
      <c r="NAT245" s="39"/>
      <c r="NAU245" s="39"/>
      <c r="NAV245" s="39"/>
      <c r="NAW245" s="39"/>
      <c r="NAX245" s="39"/>
      <c r="NAY245" s="39"/>
      <c r="NAZ245" s="39"/>
      <c r="NBA245" s="39"/>
      <c r="NBB245" s="39"/>
      <c r="NBC245" s="39"/>
      <c r="NBD245" s="39"/>
      <c r="NBE245" s="39"/>
      <c r="NBF245" s="39"/>
      <c r="NBG245" s="39"/>
      <c r="NBH245" s="39"/>
      <c r="NBI245" s="39"/>
      <c r="NBJ245" s="39"/>
      <c r="NBK245" s="39"/>
      <c r="NBL245" s="39"/>
      <c r="NBM245" s="39"/>
      <c r="NBN245" s="39"/>
      <c r="NBO245" s="39"/>
      <c r="NBP245" s="39"/>
      <c r="NBQ245" s="39"/>
      <c r="NBR245" s="39"/>
      <c r="NBS245" s="39"/>
      <c r="NBT245" s="39"/>
      <c r="NBU245" s="39"/>
      <c r="NBV245" s="39"/>
      <c r="NBW245" s="39"/>
      <c r="NBX245" s="39"/>
      <c r="NBY245" s="39"/>
      <c r="NBZ245" s="39"/>
      <c r="NCA245" s="39"/>
      <c r="NCB245" s="39"/>
      <c r="NCC245" s="39"/>
      <c r="NCD245" s="39"/>
      <c r="NCE245" s="39"/>
      <c r="NCF245" s="39"/>
      <c r="NCG245" s="39"/>
      <c r="NCH245" s="39"/>
      <c r="NCI245" s="39"/>
      <c r="NCJ245" s="39"/>
      <c r="NCK245" s="39"/>
      <c r="NCL245" s="39"/>
      <c r="NCM245" s="39"/>
      <c r="NCN245" s="39"/>
      <c r="NCO245" s="39"/>
      <c r="NCP245" s="39"/>
      <c r="NCQ245" s="39"/>
      <c r="NCR245" s="39"/>
      <c r="NCS245" s="39"/>
      <c r="NCT245" s="39"/>
      <c r="NCU245" s="39"/>
      <c r="NCV245" s="39"/>
      <c r="NCW245" s="39"/>
      <c r="NCX245" s="39"/>
      <c r="NCY245" s="39"/>
      <c r="NCZ245" s="39"/>
      <c r="NDA245" s="39"/>
      <c r="NDB245" s="39"/>
      <c r="NDC245" s="39"/>
      <c r="NDD245" s="39"/>
      <c r="NDE245" s="39"/>
      <c r="NDF245" s="39"/>
      <c r="NDG245" s="39"/>
      <c r="NDH245" s="39"/>
      <c r="NDI245" s="39"/>
      <c r="NDJ245" s="39"/>
      <c r="NDK245" s="39"/>
      <c r="NDL245" s="39"/>
      <c r="NDM245" s="39"/>
      <c r="NDN245" s="39"/>
      <c r="NDO245" s="39"/>
      <c r="NDP245" s="39"/>
      <c r="NDQ245" s="39"/>
      <c r="NDR245" s="39"/>
      <c r="NDS245" s="39"/>
      <c r="NDT245" s="39"/>
      <c r="NDU245" s="39"/>
      <c r="NDV245" s="39"/>
      <c r="NDW245" s="39"/>
      <c r="NDX245" s="39"/>
      <c r="NDY245" s="39"/>
      <c r="NDZ245" s="39"/>
      <c r="NEA245" s="39"/>
      <c r="NEB245" s="39"/>
      <c r="NEC245" s="39"/>
      <c r="NED245" s="39"/>
      <c r="NEE245" s="39"/>
      <c r="NEF245" s="39"/>
      <c r="NEG245" s="39"/>
      <c r="NEH245" s="39"/>
      <c r="NEI245" s="39"/>
      <c r="NEJ245" s="39"/>
      <c r="NEK245" s="39"/>
      <c r="NEL245" s="39"/>
      <c r="NEM245" s="39"/>
      <c r="NEN245" s="39"/>
      <c r="NEO245" s="39"/>
      <c r="NEP245" s="39"/>
      <c r="NEQ245" s="39"/>
      <c r="NER245" s="39"/>
      <c r="NES245" s="39"/>
      <c r="NET245" s="39"/>
      <c r="NEU245" s="39"/>
      <c r="NEV245" s="39"/>
      <c r="NEW245" s="39"/>
      <c r="NEX245" s="39"/>
      <c r="NEY245" s="39"/>
      <c r="NEZ245" s="39"/>
      <c r="NFA245" s="39"/>
      <c r="NFB245" s="39"/>
      <c r="NFC245" s="39"/>
      <c r="NFD245" s="39"/>
      <c r="NFE245" s="39"/>
      <c r="NFF245" s="39"/>
      <c r="NFG245" s="39"/>
      <c r="NFH245" s="39"/>
      <c r="NFI245" s="39"/>
      <c r="NFJ245" s="39"/>
      <c r="NFK245" s="39"/>
      <c r="NFL245" s="39"/>
      <c r="NFM245" s="39"/>
      <c r="NFN245" s="39"/>
      <c r="NFO245" s="39"/>
      <c r="NFP245" s="39"/>
      <c r="NFQ245" s="39"/>
      <c r="NFR245" s="39"/>
      <c r="NFS245" s="39"/>
      <c r="NFT245" s="39"/>
      <c r="NFU245" s="39"/>
      <c r="NFV245" s="39"/>
      <c r="NFW245" s="39"/>
      <c r="NFX245" s="39"/>
      <c r="NFY245" s="39"/>
      <c r="NFZ245" s="39"/>
      <c r="NGA245" s="39"/>
      <c r="NGB245" s="39"/>
      <c r="NGC245" s="39"/>
      <c r="NGD245" s="39"/>
      <c r="NGE245" s="39"/>
      <c r="NGF245" s="39"/>
      <c r="NGG245" s="39"/>
      <c r="NGH245" s="39"/>
      <c r="NGI245" s="39"/>
      <c r="NGJ245" s="39"/>
      <c r="NGK245" s="39"/>
      <c r="NGL245" s="39"/>
      <c r="NGM245" s="39"/>
      <c r="NGN245" s="39"/>
      <c r="NGO245" s="39"/>
      <c r="NGP245" s="39"/>
      <c r="NGQ245" s="39"/>
      <c r="NGR245" s="39"/>
      <c r="NGS245" s="39"/>
      <c r="NGT245" s="39"/>
      <c r="NGU245" s="39"/>
      <c r="NGV245" s="39"/>
      <c r="NGW245" s="39"/>
      <c r="NGX245" s="39"/>
      <c r="NGY245" s="39"/>
      <c r="NGZ245" s="39"/>
      <c r="NHA245" s="39"/>
      <c r="NHB245" s="39"/>
      <c r="NHC245" s="39"/>
      <c r="NHD245" s="39"/>
      <c r="NHE245" s="39"/>
      <c r="NHF245" s="39"/>
      <c r="NHG245" s="39"/>
      <c r="NHH245" s="39"/>
      <c r="NHI245" s="39"/>
      <c r="NHJ245" s="39"/>
      <c r="NHK245" s="39"/>
      <c r="NHL245" s="39"/>
      <c r="NHM245" s="39"/>
      <c r="NHN245" s="39"/>
      <c r="NHO245" s="39"/>
      <c r="NHP245" s="39"/>
      <c r="NHQ245" s="39"/>
      <c r="NHR245" s="39"/>
      <c r="NHS245" s="39"/>
      <c r="NHT245" s="39"/>
      <c r="NHU245" s="39"/>
      <c r="NHV245" s="39"/>
      <c r="NHW245" s="39"/>
      <c r="NHX245" s="39"/>
      <c r="NHY245" s="39"/>
      <c r="NHZ245" s="39"/>
      <c r="NIA245" s="39"/>
      <c r="NIB245" s="39"/>
      <c r="NIC245" s="39"/>
      <c r="NID245" s="39"/>
      <c r="NIE245" s="39"/>
      <c r="NIF245" s="39"/>
      <c r="NIG245" s="39"/>
      <c r="NIH245" s="39"/>
      <c r="NII245" s="39"/>
      <c r="NIJ245" s="39"/>
      <c r="NIK245" s="39"/>
      <c r="NIL245" s="39"/>
      <c r="NIM245" s="39"/>
      <c r="NIN245" s="39"/>
      <c r="NIO245" s="39"/>
      <c r="NIP245" s="39"/>
      <c r="NIQ245" s="39"/>
      <c r="NIR245" s="39"/>
      <c r="NIS245" s="39"/>
      <c r="NIT245" s="39"/>
      <c r="NIU245" s="39"/>
      <c r="NIV245" s="39"/>
      <c r="NIW245" s="39"/>
      <c r="NIX245" s="39"/>
      <c r="NIY245" s="39"/>
      <c r="NIZ245" s="39"/>
      <c r="NJA245" s="39"/>
      <c r="NJB245" s="39"/>
      <c r="NJC245" s="39"/>
      <c r="NJD245" s="39"/>
      <c r="NJE245" s="39"/>
      <c r="NJF245" s="39"/>
      <c r="NJG245" s="39"/>
      <c r="NJH245" s="39"/>
      <c r="NJI245" s="39"/>
      <c r="NJJ245" s="39"/>
      <c r="NJK245" s="39"/>
      <c r="NJL245" s="39"/>
      <c r="NJM245" s="39"/>
      <c r="NJN245" s="39"/>
      <c r="NJO245" s="39"/>
      <c r="NJP245" s="39"/>
      <c r="NJQ245" s="39"/>
      <c r="NJR245" s="39"/>
      <c r="NJS245" s="39"/>
      <c r="NJT245" s="39"/>
      <c r="NJU245" s="39"/>
      <c r="NJV245" s="39"/>
      <c r="NJW245" s="39"/>
      <c r="NJX245" s="39"/>
      <c r="NJY245" s="39"/>
      <c r="NJZ245" s="39"/>
      <c r="NKA245" s="39"/>
      <c r="NKB245" s="39"/>
      <c r="NKC245" s="39"/>
      <c r="NKD245" s="39"/>
      <c r="NKE245" s="39"/>
      <c r="NKF245" s="39"/>
      <c r="NKG245" s="39"/>
      <c r="NKH245" s="39"/>
      <c r="NKI245" s="39"/>
      <c r="NKJ245" s="39"/>
      <c r="NKK245" s="39"/>
      <c r="NKL245" s="39"/>
      <c r="NKM245" s="39"/>
      <c r="NKN245" s="39"/>
      <c r="NKO245" s="39"/>
      <c r="NKP245" s="39"/>
      <c r="NKQ245" s="39"/>
      <c r="NKR245" s="39"/>
      <c r="NKS245" s="39"/>
      <c r="NKT245" s="39"/>
      <c r="NKU245" s="39"/>
      <c r="NKV245" s="39"/>
      <c r="NKW245" s="39"/>
      <c r="NKX245" s="39"/>
      <c r="NKY245" s="39"/>
      <c r="NKZ245" s="39"/>
      <c r="NLA245" s="39"/>
      <c r="NLB245" s="39"/>
      <c r="NLC245" s="39"/>
      <c r="NLD245" s="39"/>
      <c r="NLE245" s="39"/>
      <c r="NLF245" s="39"/>
      <c r="NLG245" s="39"/>
      <c r="NLH245" s="39"/>
      <c r="NLI245" s="39"/>
      <c r="NLJ245" s="39"/>
      <c r="NLK245" s="39"/>
      <c r="NLL245" s="39"/>
      <c r="NLM245" s="39"/>
      <c r="NLN245" s="39"/>
      <c r="NLO245" s="39"/>
      <c r="NLP245" s="39"/>
      <c r="NLQ245" s="39"/>
      <c r="NLR245" s="39"/>
      <c r="NLS245" s="39"/>
      <c r="NLT245" s="39"/>
      <c r="NLU245" s="39"/>
      <c r="NLV245" s="39"/>
      <c r="NLW245" s="39"/>
      <c r="NLX245" s="39"/>
      <c r="NLY245" s="39"/>
      <c r="NLZ245" s="39"/>
      <c r="NMA245" s="39"/>
      <c r="NMB245" s="39"/>
      <c r="NMC245" s="39"/>
      <c r="NMD245" s="39"/>
      <c r="NME245" s="39"/>
      <c r="NMF245" s="39"/>
      <c r="NMG245" s="39"/>
      <c r="NMH245" s="39"/>
      <c r="NMI245" s="39"/>
      <c r="NMJ245" s="39"/>
      <c r="NMK245" s="39"/>
      <c r="NML245" s="39"/>
      <c r="NMM245" s="39"/>
      <c r="NMN245" s="39"/>
      <c r="NMO245" s="39"/>
      <c r="NMP245" s="39"/>
      <c r="NMQ245" s="39"/>
      <c r="NMR245" s="39"/>
      <c r="NMS245" s="39"/>
      <c r="NMT245" s="39"/>
      <c r="NMU245" s="39"/>
      <c r="NMV245" s="39"/>
      <c r="NMW245" s="39"/>
      <c r="NMX245" s="39"/>
      <c r="NMY245" s="39"/>
      <c r="NMZ245" s="39"/>
      <c r="NNA245" s="39"/>
      <c r="NNB245" s="39"/>
      <c r="NNC245" s="39"/>
      <c r="NND245" s="39"/>
      <c r="NNE245" s="39"/>
      <c r="NNF245" s="39"/>
      <c r="NNG245" s="39"/>
      <c r="NNH245" s="39"/>
      <c r="NNI245" s="39"/>
      <c r="NNJ245" s="39"/>
      <c r="NNK245" s="39"/>
      <c r="NNL245" s="39"/>
      <c r="NNM245" s="39"/>
      <c r="NNN245" s="39"/>
      <c r="NNO245" s="39"/>
      <c r="NNP245" s="39"/>
      <c r="NNQ245" s="39"/>
      <c r="NNR245" s="39"/>
      <c r="NNS245" s="39"/>
      <c r="NNT245" s="39"/>
      <c r="NNU245" s="39"/>
      <c r="NNV245" s="39"/>
      <c r="NNW245" s="39"/>
      <c r="NNX245" s="39"/>
      <c r="NNY245" s="39"/>
      <c r="NNZ245" s="39"/>
      <c r="NOA245" s="39"/>
      <c r="NOB245" s="39"/>
      <c r="NOC245" s="39"/>
      <c r="NOD245" s="39"/>
      <c r="NOE245" s="39"/>
      <c r="NOF245" s="39"/>
      <c r="NOG245" s="39"/>
      <c r="NOH245" s="39"/>
      <c r="NOI245" s="39"/>
      <c r="NOJ245" s="39"/>
      <c r="NOK245" s="39"/>
      <c r="NOL245" s="39"/>
      <c r="NOM245" s="39"/>
      <c r="NON245" s="39"/>
      <c r="NOO245" s="39"/>
      <c r="NOP245" s="39"/>
      <c r="NOQ245" s="39"/>
      <c r="NOR245" s="39"/>
      <c r="NOS245" s="39"/>
      <c r="NOT245" s="39"/>
      <c r="NOU245" s="39"/>
      <c r="NOV245" s="39"/>
      <c r="NOW245" s="39"/>
      <c r="NOX245" s="39"/>
      <c r="NOY245" s="39"/>
      <c r="NOZ245" s="39"/>
      <c r="NPA245" s="39"/>
      <c r="NPB245" s="39"/>
      <c r="NPC245" s="39"/>
      <c r="NPD245" s="39"/>
      <c r="NPE245" s="39"/>
      <c r="NPF245" s="39"/>
      <c r="NPG245" s="39"/>
      <c r="NPH245" s="39"/>
      <c r="NPI245" s="39"/>
      <c r="NPJ245" s="39"/>
      <c r="NPK245" s="39"/>
      <c r="NPL245" s="39"/>
      <c r="NPM245" s="39"/>
      <c r="NPN245" s="39"/>
      <c r="NPO245" s="39"/>
      <c r="NPP245" s="39"/>
      <c r="NPQ245" s="39"/>
      <c r="NPR245" s="39"/>
      <c r="NPS245" s="39"/>
      <c r="NPT245" s="39"/>
      <c r="NPU245" s="39"/>
      <c r="NPV245" s="39"/>
      <c r="NPW245" s="39"/>
      <c r="NPX245" s="39"/>
      <c r="NPY245" s="39"/>
      <c r="NPZ245" s="39"/>
      <c r="NQA245" s="39"/>
      <c r="NQB245" s="39"/>
      <c r="NQC245" s="39"/>
      <c r="NQD245" s="39"/>
      <c r="NQE245" s="39"/>
      <c r="NQF245" s="39"/>
      <c r="NQG245" s="39"/>
      <c r="NQH245" s="39"/>
      <c r="NQI245" s="39"/>
      <c r="NQJ245" s="39"/>
      <c r="NQK245" s="39"/>
      <c r="NQL245" s="39"/>
      <c r="NQM245" s="39"/>
      <c r="NQN245" s="39"/>
      <c r="NQO245" s="39"/>
      <c r="NQP245" s="39"/>
      <c r="NQQ245" s="39"/>
      <c r="NQR245" s="39"/>
      <c r="NQS245" s="39"/>
      <c r="NQT245" s="39"/>
      <c r="NQU245" s="39"/>
      <c r="NQV245" s="39"/>
      <c r="NQW245" s="39"/>
      <c r="NQX245" s="39"/>
      <c r="NQY245" s="39"/>
      <c r="NQZ245" s="39"/>
      <c r="NRA245" s="39"/>
      <c r="NRB245" s="39"/>
      <c r="NRC245" s="39"/>
      <c r="NRD245" s="39"/>
      <c r="NRE245" s="39"/>
      <c r="NRF245" s="39"/>
      <c r="NRG245" s="39"/>
      <c r="NRH245" s="39"/>
      <c r="NRI245" s="39"/>
      <c r="NRJ245" s="39"/>
      <c r="NRK245" s="39"/>
      <c r="NRL245" s="39"/>
      <c r="NRM245" s="39"/>
      <c r="NRN245" s="39"/>
      <c r="NRO245" s="39"/>
      <c r="NRP245" s="39"/>
      <c r="NRQ245" s="39"/>
      <c r="NRR245" s="39"/>
      <c r="NRS245" s="39"/>
      <c r="NRT245" s="39"/>
      <c r="NRU245" s="39"/>
      <c r="NRV245" s="39"/>
      <c r="NRW245" s="39"/>
      <c r="NRX245" s="39"/>
      <c r="NRY245" s="39"/>
      <c r="NRZ245" s="39"/>
      <c r="NSA245" s="39"/>
      <c r="NSB245" s="39"/>
      <c r="NSC245" s="39"/>
      <c r="NSD245" s="39"/>
      <c r="NSE245" s="39"/>
      <c r="NSF245" s="39"/>
      <c r="NSG245" s="39"/>
      <c r="NSH245" s="39"/>
      <c r="NSI245" s="39"/>
      <c r="NSJ245" s="39"/>
      <c r="NSK245" s="39"/>
      <c r="NSL245" s="39"/>
      <c r="NSM245" s="39"/>
      <c r="NSN245" s="39"/>
      <c r="NSO245" s="39"/>
      <c r="NSP245" s="39"/>
      <c r="NSQ245" s="39"/>
      <c r="NSR245" s="39"/>
      <c r="NSS245" s="39"/>
      <c r="NST245" s="39"/>
      <c r="NSU245" s="39"/>
      <c r="NSV245" s="39"/>
      <c r="NSW245" s="39"/>
      <c r="NSX245" s="39"/>
      <c r="NSY245" s="39"/>
      <c r="NSZ245" s="39"/>
      <c r="NTA245" s="39"/>
      <c r="NTB245" s="39"/>
      <c r="NTC245" s="39"/>
      <c r="NTD245" s="39"/>
      <c r="NTE245" s="39"/>
      <c r="NTF245" s="39"/>
      <c r="NTG245" s="39"/>
      <c r="NTH245" s="39"/>
      <c r="NTI245" s="39"/>
      <c r="NTJ245" s="39"/>
      <c r="NTK245" s="39"/>
      <c r="NTL245" s="39"/>
      <c r="NTM245" s="39"/>
      <c r="NTN245" s="39"/>
      <c r="NTO245" s="39"/>
      <c r="NTP245" s="39"/>
      <c r="NTQ245" s="39"/>
      <c r="NTR245" s="39"/>
      <c r="NTS245" s="39"/>
      <c r="NTT245" s="39"/>
      <c r="NTU245" s="39"/>
      <c r="NTV245" s="39"/>
      <c r="NTW245" s="39"/>
      <c r="NTX245" s="39"/>
      <c r="NTY245" s="39"/>
      <c r="NTZ245" s="39"/>
      <c r="NUA245" s="39"/>
      <c r="NUB245" s="39"/>
      <c r="NUC245" s="39"/>
      <c r="NUD245" s="39"/>
      <c r="NUE245" s="39"/>
      <c r="NUF245" s="39"/>
      <c r="NUG245" s="39"/>
      <c r="NUH245" s="39"/>
      <c r="NUI245" s="39"/>
      <c r="NUJ245" s="39"/>
      <c r="NUK245" s="39"/>
      <c r="NUL245" s="39"/>
      <c r="NUM245" s="39"/>
      <c r="NUN245" s="39"/>
      <c r="NUO245" s="39"/>
      <c r="NUP245" s="39"/>
      <c r="NUQ245" s="39"/>
      <c r="NUR245" s="39"/>
      <c r="NUS245" s="39"/>
      <c r="NUT245" s="39"/>
      <c r="NUU245" s="39"/>
      <c r="NUV245" s="39"/>
      <c r="NUW245" s="39"/>
      <c r="NUX245" s="39"/>
      <c r="NUY245" s="39"/>
      <c r="NUZ245" s="39"/>
      <c r="NVA245" s="39"/>
      <c r="NVB245" s="39"/>
      <c r="NVC245" s="39"/>
      <c r="NVD245" s="39"/>
      <c r="NVE245" s="39"/>
      <c r="NVF245" s="39"/>
      <c r="NVG245" s="39"/>
      <c r="NVH245" s="39"/>
      <c r="NVI245" s="39"/>
      <c r="NVJ245" s="39"/>
      <c r="NVK245" s="39"/>
      <c r="NVL245" s="39"/>
      <c r="NVM245" s="39"/>
      <c r="NVN245" s="39"/>
      <c r="NVO245" s="39"/>
      <c r="NVP245" s="39"/>
      <c r="NVQ245" s="39"/>
      <c r="NVR245" s="39"/>
      <c r="NVS245" s="39"/>
      <c r="NVT245" s="39"/>
      <c r="NVU245" s="39"/>
      <c r="NVV245" s="39"/>
      <c r="NVW245" s="39"/>
      <c r="NVX245" s="39"/>
      <c r="NVY245" s="39"/>
      <c r="NVZ245" s="39"/>
      <c r="NWA245" s="39"/>
      <c r="NWB245" s="39"/>
      <c r="NWC245" s="39"/>
      <c r="NWD245" s="39"/>
      <c r="NWE245" s="39"/>
      <c r="NWF245" s="39"/>
      <c r="NWG245" s="39"/>
      <c r="NWH245" s="39"/>
      <c r="NWI245" s="39"/>
      <c r="NWJ245" s="39"/>
      <c r="NWK245" s="39"/>
      <c r="NWL245" s="39"/>
      <c r="NWM245" s="39"/>
      <c r="NWN245" s="39"/>
      <c r="NWO245" s="39"/>
      <c r="NWP245" s="39"/>
      <c r="NWQ245" s="39"/>
      <c r="NWR245" s="39"/>
      <c r="NWS245" s="39"/>
      <c r="NWT245" s="39"/>
      <c r="NWU245" s="39"/>
      <c r="NWV245" s="39"/>
      <c r="NWW245" s="39"/>
      <c r="NWX245" s="39"/>
      <c r="NWY245" s="39"/>
      <c r="NWZ245" s="39"/>
      <c r="NXA245" s="39"/>
      <c r="NXB245" s="39"/>
      <c r="NXC245" s="39"/>
      <c r="NXD245" s="39"/>
      <c r="NXE245" s="39"/>
      <c r="NXF245" s="39"/>
      <c r="NXG245" s="39"/>
      <c r="NXH245" s="39"/>
      <c r="NXI245" s="39"/>
      <c r="NXJ245" s="39"/>
      <c r="NXK245" s="39"/>
      <c r="NXL245" s="39"/>
      <c r="NXM245" s="39"/>
      <c r="NXN245" s="39"/>
      <c r="NXO245" s="39"/>
      <c r="NXP245" s="39"/>
      <c r="NXQ245" s="39"/>
      <c r="NXR245" s="39"/>
      <c r="NXS245" s="39"/>
      <c r="NXT245" s="39"/>
      <c r="NXU245" s="39"/>
      <c r="NXV245" s="39"/>
      <c r="NXW245" s="39"/>
      <c r="NXX245" s="39"/>
      <c r="NXY245" s="39"/>
      <c r="NXZ245" s="39"/>
      <c r="NYA245" s="39"/>
      <c r="NYB245" s="39"/>
      <c r="NYC245" s="39"/>
      <c r="NYD245" s="39"/>
      <c r="NYE245" s="39"/>
      <c r="NYF245" s="39"/>
      <c r="NYG245" s="39"/>
      <c r="NYH245" s="39"/>
      <c r="NYI245" s="39"/>
      <c r="NYJ245" s="39"/>
      <c r="NYK245" s="39"/>
      <c r="NYL245" s="39"/>
      <c r="NYM245" s="39"/>
      <c r="NYN245" s="39"/>
      <c r="NYO245" s="39"/>
      <c r="NYP245" s="39"/>
      <c r="NYQ245" s="39"/>
      <c r="NYR245" s="39"/>
      <c r="NYS245" s="39"/>
      <c r="NYT245" s="39"/>
      <c r="NYU245" s="39"/>
      <c r="NYV245" s="39"/>
      <c r="NYW245" s="39"/>
      <c r="NYX245" s="39"/>
      <c r="NYY245" s="39"/>
      <c r="NYZ245" s="39"/>
      <c r="NZA245" s="39"/>
      <c r="NZB245" s="39"/>
      <c r="NZC245" s="39"/>
      <c r="NZD245" s="39"/>
      <c r="NZE245" s="39"/>
      <c r="NZF245" s="39"/>
      <c r="NZG245" s="39"/>
      <c r="NZH245" s="39"/>
      <c r="NZI245" s="39"/>
      <c r="NZJ245" s="39"/>
      <c r="NZK245" s="39"/>
      <c r="NZL245" s="39"/>
      <c r="NZM245" s="39"/>
      <c r="NZN245" s="39"/>
      <c r="NZO245" s="39"/>
      <c r="NZP245" s="39"/>
      <c r="NZQ245" s="39"/>
      <c r="NZR245" s="39"/>
      <c r="NZS245" s="39"/>
      <c r="NZT245" s="39"/>
      <c r="NZU245" s="39"/>
      <c r="NZV245" s="39"/>
      <c r="NZW245" s="39"/>
      <c r="NZX245" s="39"/>
      <c r="NZY245" s="39"/>
      <c r="NZZ245" s="39"/>
      <c r="OAA245" s="39"/>
      <c r="OAB245" s="39"/>
      <c r="OAC245" s="39"/>
      <c r="OAD245" s="39"/>
      <c r="OAE245" s="39"/>
      <c r="OAF245" s="39"/>
      <c r="OAG245" s="39"/>
      <c r="OAH245" s="39"/>
      <c r="OAI245" s="39"/>
      <c r="OAJ245" s="39"/>
      <c r="OAK245" s="39"/>
      <c r="OAL245" s="39"/>
      <c r="OAM245" s="39"/>
      <c r="OAN245" s="39"/>
      <c r="OAO245" s="39"/>
      <c r="OAP245" s="39"/>
      <c r="OAQ245" s="39"/>
      <c r="OAR245" s="39"/>
      <c r="OAS245" s="39"/>
      <c r="OAT245" s="39"/>
      <c r="OAU245" s="39"/>
      <c r="OAV245" s="39"/>
      <c r="OAW245" s="39"/>
      <c r="OAX245" s="39"/>
      <c r="OAY245" s="39"/>
      <c r="OAZ245" s="39"/>
      <c r="OBA245" s="39"/>
      <c r="OBB245" s="39"/>
      <c r="OBC245" s="39"/>
      <c r="OBD245" s="39"/>
      <c r="OBE245" s="39"/>
      <c r="OBF245" s="39"/>
      <c r="OBG245" s="39"/>
      <c r="OBH245" s="39"/>
      <c r="OBI245" s="39"/>
      <c r="OBJ245" s="39"/>
      <c r="OBK245" s="39"/>
      <c r="OBL245" s="39"/>
      <c r="OBM245" s="39"/>
      <c r="OBN245" s="39"/>
      <c r="OBO245" s="39"/>
      <c r="OBP245" s="39"/>
      <c r="OBQ245" s="39"/>
      <c r="OBR245" s="39"/>
      <c r="OBS245" s="39"/>
      <c r="OBT245" s="39"/>
      <c r="OBU245" s="39"/>
      <c r="OBV245" s="39"/>
      <c r="OBW245" s="39"/>
      <c r="OBX245" s="39"/>
      <c r="OBY245" s="39"/>
      <c r="OBZ245" s="39"/>
      <c r="OCA245" s="39"/>
      <c r="OCB245" s="39"/>
      <c r="OCC245" s="39"/>
      <c r="OCD245" s="39"/>
      <c r="OCE245" s="39"/>
      <c r="OCF245" s="39"/>
      <c r="OCG245" s="39"/>
      <c r="OCH245" s="39"/>
      <c r="OCI245" s="39"/>
      <c r="OCJ245" s="39"/>
      <c r="OCK245" s="39"/>
      <c r="OCL245" s="39"/>
      <c r="OCM245" s="39"/>
      <c r="OCN245" s="39"/>
      <c r="OCO245" s="39"/>
      <c r="OCP245" s="39"/>
      <c r="OCQ245" s="39"/>
      <c r="OCR245" s="39"/>
      <c r="OCS245" s="39"/>
      <c r="OCT245" s="39"/>
      <c r="OCU245" s="39"/>
      <c r="OCV245" s="39"/>
      <c r="OCW245" s="39"/>
      <c r="OCX245" s="39"/>
      <c r="OCY245" s="39"/>
      <c r="OCZ245" s="39"/>
      <c r="ODA245" s="39"/>
      <c r="ODB245" s="39"/>
      <c r="ODC245" s="39"/>
      <c r="ODD245" s="39"/>
      <c r="ODE245" s="39"/>
      <c r="ODF245" s="39"/>
      <c r="ODG245" s="39"/>
      <c r="ODH245" s="39"/>
      <c r="ODI245" s="39"/>
      <c r="ODJ245" s="39"/>
      <c r="ODK245" s="39"/>
      <c r="ODL245" s="39"/>
      <c r="ODM245" s="39"/>
      <c r="ODN245" s="39"/>
      <c r="ODO245" s="39"/>
      <c r="ODP245" s="39"/>
      <c r="ODQ245" s="39"/>
      <c r="ODR245" s="39"/>
      <c r="ODS245" s="39"/>
      <c r="ODT245" s="39"/>
      <c r="ODU245" s="39"/>
      <c r="ODV245" s="39"/>
      <c r="ODW245" s="39"/>
      <c r="ODX245" s="39"/>
      <c r="ODY245" s="39"/>
      <c r="ODZ245" s="39"/>
      <c r="OEA245" s="39"/>
      <c r="OEB245" s="39"/>
      <c r="OEC245" s="39"/>
      <c r="OED245" s="39"/>
      <c r="OEE245" s="39"/>
      <c r="OEF245" s="39"/>
      <c r="OEG245" s="39"/>
      <c r="OEH245" s="39"/>
      <c r="OEI245" s="39"/>
      <c r="OEJ245" s="39"/>
      <c r="OEK245" s="39"/>
      <c r="OEL245" s="39"/>
      <c r="OEM245" s="39"/>
      <c r="OEN245" s="39"/>
      <c r="OEO245" s="39"/>
      <c r="OEP245" s="39"/>
      <c r="OEQ245" s="39"/>
      <c r="OER245" s="39"/>
      <c r="OES245" s="39"/>
      <c r="OET245" s="39"/>
      <c r="OEU245" s="39"/>
      <c r="OEV245" s="39"/>
      <c r="OEW245" s="39"/>
      <c r="OEX245" s="39"/>
      <c r="OEY245" s="39"/>
      <c r="OEZ245" s="39"/>
      <c r="OFA245" s="39"/>
      <c r="OFB245" s="39"/>
      <c r="OFC245" s="39"/>
      <c r="OFD245" s="39"/>
      <c r="OFE245" s="39"/>
      <c r="OFF245" s="39"/>
      <c r="OFG245" s="39"/>
      <c r="OFH245" s="39"/>
      <c r="OFI245" s="39"/>
      <c r="OFJ245" s="39"/>
      <c r="OFK245" s="39"/>
      <c r="OFL245" s="39"/>
      <c r="OFM245" s="39"/>
      <c r="OFN245" s="39"/>
      <c r="OFO245" s="39"/>
      <c r="OFP245" s="39"/>
      <c r="OFQ245" s="39"/>
      <c r="OFR245" s="39"/>
      <c r="OFS245" s="39"/>
      <c r="OFT245" s="39"/>
      <c r="OFU245" s="39"/>
      <c r="OFV245" s="39"/>
      <c r="OFW245" s="39"/>
      <c r="OFX245" s="39"/>
      <c r="OFY245" s="39"/>
      <c r="OFZ245" s="39"/>
      <c r="OGA245" s="39"/>
      <c r="OGB245" s="39"/>
      <c r="OGC245" s="39"/>
      <c r="OGD245" s="39"/>
      <c r="OGE245" s="39"/>
      <c r="OGF245" s="39"/>
      <c r="OGG245" s="39"/>
      <c r="OGH245" s="39"/>
      <c r="OGI245" s="39"/>
      <c r="OGJ245" s="39"/>
      <c r="OGK245" s="39"/>
      <c r="OGL245" s="39"/>
      <c r="OGM245" s="39"/>
      <c r="OGN245" s="39"/>
      <c r="OGO245" s="39"/>
      <c r="OGP245" s="39"/>
      <c r="OGQ245" s="39"/>
      <c r="OGR245" s="39"/>
      <c r="OGS245" s="39"/>
      <c r="OGT245" s="39"/>
      <c r="OGU245" s="39"/>
      <c r="OGV245" s="39"/>
      <c r="OGW245" s="39"/>
      <c r="OGX245" s="39"/>
      <c r="OGY245" s="39"/>
      <c r="OGZ245" s="39"/>
      <c r="OHA245" s="39"/>
      <c r="OHB245" s="39"/>
      <c r="OHC245" s="39"/>
      <c r="OHD245" s="39"/>
      <c r="OHE245" s="39"/>
      <c r="OHF245" s="39"/>
      <c r="OHG245" s="39"/>
      <c r="OHH245" s="39"/>
      <c r="OHI245" s="39"/>
      <c r="OHJ245" s="39"/>
      <c r="OHK245" s="39"/>
      <c r="OHL245" s="39"/>
      <c r="OHM245" s="39"/>
      <c r="OHN245" s="39"/>
      <c r="OHO245" s="39"/>
      <c r="OHP245" s="39"/>
      <c r="OHQ245" s="39"/>
      <c r="OHR245" s="39"/>
      <c r="OHS245" s="39"/>
      <c r="OHT245" s="39"/>
      <c r="OHU245" s="39"/>
      <c r="OHV245" s="39"/>
      <c r="OHW245" s="39"/>
      <c r="OHX245" s="39"/>
      <c r="OHY245" s="39"/>
      <c r="OHZ245" s="39"/>
      <c r="OIA245" s="39"/>
      <c r="OIB245" s="39"/>
      <c r="OIC245" s="39"/>
      <c r="OID245" s="39"/>
      <c r="OIE245" s="39"/>
      <c r="OIF245" s="39"/>
      <c r="OIG245" s="39"/>
      <c r="OIH245" s="39"/>
      <c r="OII245" s="39"/>
      <c r="OIJ245" s="39"/>
      <c r="OIK245" s="39"/>
      <c r="OIL245" s="39"/>
      <c r="OIM245" s="39"/>
      <c r="OIN245" s="39"/>
      <c r="OIO245" s="39"/>
      <c r="OIP245" s="39"/>
      <c r="OIQ245" s="39"/>
      <c r="OIR245" s="39"/>
      <c r="OIS245" s="39"/>
      <c r="OIT245" s="39"/>
      <c r="OIU245" s="39"/>
      <c r="OIV245" s="39"/>
      <c r="OIW245" s="39"/>
      <c r="OIX245" s="39"/>
      <c r="OIY245" s="39"/>
      <c r="OIZ245" s="39"/>
      <c r="OJA245" s="39"/>
      <c r="OJB245" s="39"/>
      <c r="OJC245" s="39"/>
      <c r="OJD245" s="39"/>
      <c r="OJE245" s="39"/>
      <c r="OJF245" s="39"/>
      <c r="OJG245" s="39"/>
      <c r="OJH245" s="39"/>
      <c r="OJI245" s="39"/>
      <c r="OJJ245" s="39"/>
      <c r="OJK245" s="39"/>
      <c r="OJL245" s="39"/>
      <c r="OJM245" s="39"/>
      <c r="OJN245" s="39"/>
      <c r="OJO245" s="39"/>
      <c r="OJP245" s="39"/>
      <c r="OJQ245" s="39"/>
      <c r="OJR245" s="39"/>
      <c r="OJS245" s="39"/>
      <c r="OJT245" s="39"/>
      <c r="OJU245" s="39"/>
      <c r="OJV245" s="39"/>
      <c r="OJW245" s="39"/>
      <c r="OJX245" s="39"/>
      <c r="OJY245" s="39"/>
      <c r="OJZ245" s="39"/>
      <c r="OKA245" s="39"/>
      <c r="OKB245" s="39"/>
      <c r="OKC245" s="39"/>
      <c r="OKD245" s="39"/>
      <c r="OKE245" s="39"/>
      <c r="OKF245" s="39"/>
      <c r="OKG245" s="39"/>
      <c r="OKH245" s="39"/>
      <c r="OKI245" s="39"/>
      <c r="OKJ245" s="39"/>
      <c r="OKK245" s="39"/>
      <c r="OKL245" s="39"/>
      <c r="OKM245" s="39"/>
      <c r="OKN245" s="39"/>
      <c r="OKO245" s="39"/>
      <c r="OKP245" s="39"/>
      <c r="OKQ245" s="39"/>
      <c r="OKR245" s="39"/>
      <c r="OKS245" s="39"/>
      <c r="OKT245" s="39"/>
      <c r="OKU245" s="39"/>
      <c r="OKV245" s="39"/>
      <c r="OKW245" s="39"/>
      <c r="OKX245" s="39"/>
      <c r="OKY245" s="39"/>
      <c r="OKZ245" s="39"/>
      <c r="OLA245" s="39"/>
      <c r="OLB245" s="39"/>
      <c r="OLC245" s="39"/>
      <c r="OLD245" s="39"/>
      <c r="OLE245" s="39"/>
      <c r="OLF245" s="39"/>
      <c r="OLG245" s="39"/>
      <c r="OLH245" s="39"/>
      <c r="OLI245" s="39"/>
      <c r="OLJ245" s="39"/>
      <c r="OLK245" s="39"/>
      <c r="OLL245" s="39"/>
      <c r="OLM245" s="39"/>
      <c r="OLN245" s="39"/>
      <c r="OLO245" s="39"/>
      <c r="OLP245" s="39"/>
      <c r="OLQ245" s="39"/>
      <c r="OLR245" s="39"/>
      <c r="OLS245" s="39"/>
      <c r="OLT245" s="39"/>
      <c r="OLU245" s="39"/>
      <c r="OLV245" s="39"/>
      <c r="OLW245" s="39"/>
      <c r="OLX245" s="39"/>
      <c r="OLY245" s="39"/>
      <c r="OLZ245" s="39"/>
      <c r="OMA245" s="39"/>
      <c r="OMB245" s="39"/>
      <c r="OMC245" s="39"/>
      <c r="OMD245" s="39"/>
      <c r="OME245" s="39"/>
      <c r="OMF245" s="39"/>
      <c r="OMG245" s="39"/>
      <c r="OMH245" s="39"/>
      <c r="OMI245" s="39"/>
      <c r="OMJ245" s="39"/>
      <c r="OMK245" s="39"/>
      <c r="OML245" s="39"/>
      <c r="OMM245" s="39"/>
      <c r="OMN245" s="39"/>
      <c r="OMO245" s="39"/>
      <c r="OMP245" s="39"/>
      <c r="OMQ245" s="39"/>
      <c r="OMR245" s="39"/>
      <c r="OMS245" s="39"/>
      <c r="OMT245" s="39"/>
      <c r="OMU245" s="39"/>
      <c r="OMV245" s="39"/>
      <c r="OMW245" s="39"/>
      <c r="OMX245" s="39"/>
      <c r="OMY245" s="39"/>
      <c r="OMZ245" s="39"/>
      <c r="ONA245" s="39"/>
      <c r="ONB245" s="39"/>
      <c r="ONC245" s="39"/>
      <c r="OND245" s="39"/>
      <c r="ONE245" s="39"/>
      <c r="ONF245" s="39"/>
      <c r="ONG245" s="39"/>
      <c r="ONH245" s="39"/>
      <c r="ONI245" s="39"/>
      <c r="ONJ245" s="39"/>
      <c r="ONK245" s="39"/>
      <c r="ONL245" s="39"/>
      <c r="ONM245" s="39"/>
      <c r="ONN245" s="39"/>
      <c r="ONO245" s="39"/>
      <c r="ONP245" s="39"/>
      <c r="ONQ245" s="39"/>
      <c r="ONR245" s="39"/>
      <c r="ONS245" s="39"/>
      <c r="ONT245" s="39"/>
      <c r="ONU245" s="39"/>
      <c r="ONV245" s="39"/>
      <c r="ONW245" s="39"/>
      <c r="ONX245" s="39"/>
      <c r="ONY245" s="39"/>
      <c r="ONZ245" s="39"/>
      <c r="OOA245" s="39"/>
      <c r="OOB245" s="39"/>
      <c r="OOC245" s="39"/>
      <c r="OOD245" s="39"/>
      <c r="OOE245" s="39"/>
      <c r="OOF245" s="39"/>
      <c r="OOG245" s="39"/>
      <c r="OOH245" s="39"/>
      <c r="OOI245" s="39"/>
      <c r="OOJ245" s="39"/>
      <c r="OOK245" s="39"/>
      <c r="OOL245" s="39"/>
      <c r="OOM245" s="39"/>
      <c r="OON245" s="39"/>
      <c r="OOO245" s="39"/>
      <c r="OOP245" s="39"/>
      <c r="OOQ245" s="39"/>
      <c r="OOR245" s="39"/>
      <c r="OOS245" s="39"/>
      <c r="OOT245" s="39"/>
      <c r="OOU245" s="39"/>
      <c r="OOV245" s="39"/>
      <c r="OOW245" s="39"/>
      <c r="OOX245" s="39"/>
      <c r="OOY245" s="39"/>
      <c r="OOZ245" s="39"/>
      <c r="OPA245" s="39"/>
      <c r="OPB245" s="39"/>
      <c r="OPC245" s="39"/>
      <c r="OPD245" s="39"/>
      <c r="OPE245" s="39"/>
      <c r="OPF245" s="39"/>
      <c r="OPG245" s="39"/>
      <c r="OPH245" s="39"/>
      <c r="OPI245" s="39"/>
      <c r="OPJ245" s="39"/>
      <c r="OPK245" s="39"/>
      <c r="OPL245" s="39"/>
      <c r="OPM245" s="39"/>
      <c r="OPN245" s="39"/>
      <c r="OPO245" s="39"/>
      <c r="OPP245" s="39"/>
      <c r="OPQ245" s="39"/>
      <c r="OPR245" s="39"/>
      <c r="OPS245" s="39"/>
      <c r="OPT245" s="39"/>
      <c r="OPU245" s="39"/>
      <c r="OPV245" s="39"/>
      <c r="OPW245" s="39"/>
      <c r="OPX245" s="39"/>
      <c r="OPY245" s="39"/>
      <c r="OPZ245" s="39"/>
      <c r="OQA245" s="39"/>
      <c r="OQB245" s="39"/>
      <c r="OQC245" s="39"/>
      <c r="OQD245" s="39"/>
      <c r="OQE245" s="39"/>
      <c r="OQF245" s="39"/>
      <c r="OQG245" s="39"/>
      <c r="OQH245" s="39"/>
      <c r="OQI245" s="39"/>
      <c r="OQJ245" s="39"/>
      <c r="OQK245" s="39"/>
      <c r="OQL245" s="39"/>
      <c r="OQM245" s="39"/>
      <c r="OQN245" s="39"/>
      <c r="OQO245" s="39"/>
      <c r="OQP245" s="39"/>
      <c r="OQQ245" s="39"/>
      <c r="OQR245" s="39"/>
      <c r="OQS245" s="39"/>
      <c r="OQT245" s="39"/>
      <c r="OQU245" s="39"/>
      <c r="OQV245" s="39"/>
      <c r="OQW245" s="39"/>
      <c r="OQX245" s="39"/>
      <c r="OQY245" s="39"/>
      <c r="OQZ245" s="39"/>
      <c r="ORA245" s="39"/>
      <c r="ORB245" s="39"/>
      <c r="ORC245" s="39"/>
      <c r="ORD245" s="39"/>
      <c r="ORE245" s="39"/>
      <c r="ORF245" s="39"/>
      <c r="ORG245" s="39"/>
      <c r="ORH245" s="39"/>
      <c r="ORI245" s="39"/>
      <c r="ORJ245" s="39"/>
      <c r="ORK245" s="39"/>
      <c r="ORL245" s="39"/>
      <c r="ORM245" s="39"/>
      <c r="ORN245" s="39"/>
      <c r="ORO245" s="39"/>
      <c r="ORP245" s="39"/>
      <c r="ORQ245" s="39"/>
      <c r="ORR245" s="39"/>
      <c r="ORS245" s="39"/>
      <c r="ORT245" s="39"/>
      <c r="ORU245" s="39"/>
      <c r="ORV245" s="39"/>
      <c r="ORW245" s="39"/>
      <c r="ORX245" s="39"/>
      <c r="ORY245" s="39"/>
      <c r="ORZ245" s="39"/>
      <c r="OSA245" s="39"/>
      <c r="OSB245" s="39"/>
      <c r="OSC245" s="39"/>
      <c r="OSD245" s="39"/>
      <c r="OSE245" s="39"/>
      <c r="OSF245" s="39"/>
      <c r="OSG245" s="39"/>
      <c r="OSH245" s="39"/>
      <c r="OSI245" s="39"/>
      <c r="OSJ245" s="39"/>
      <c r="OSK245" s="39"/>
      <c r="OSL245" s="39"/>
      <c r="OSM245" s="39"/>
      <c r="OSN245" s="39"/>
      <c r="OSO245" s="39"/>
      <c r="OSP245" s="39"/>
      <c r="OSQ245" s="39"/>
      <c r="OSR245" s="39"/>
      <c r="OSS245" s="39"/>
      <c r="OST245" s="39"/>
      <c r="OSU245" s="39"/>
      <c r="OSV245" s="39"/>
      <c r="OSW245" s="39"/>
      <c r="OSX245" s="39"/>
      <c r="OSY245" s="39"/>
      <c r="OSZ245" s="39"/>
      <c r="OTA245" s="39"/>
      <c r="OTB245" s="39"/>
      <c r="OTC245" s="39"/>
      <c r="OTD245" s="39"/>
      <c r="OTE245" s="39"/>
      <c r="OTF245" s="39"/>
      <c r="OTG245" s="39"/>
      <c r="OTH245" s="39"/>
      <c r="OTI245" s="39"/>
      <c r="OTJ245" s="39"/>
      <c r="OTK245" s="39"/>
      <c r="OTL245" s="39"/>
      <c r="OTM245" s="39"/>
      <c r="OTN245" s="39"/>
      <c r="OTO245" s="39"/>
      <c r="OTP245" s="39"/>
      <c r="OTQ245" s="39"/>
      <c r="OTR245" s="39"/>
      <c r="OTS245" s="39"/>
      <c r="OTT245" s="39"/>
      <c r="OTU245" s="39"/>
      <c r="OTV245" s="39"/>
      <c r="OTW245" s="39"/>
      <c r="OTX245" s="39"/>
      <c r="OTY245" s="39"/>
      <c r="OTZ245" s="39"/>
      <c r="OUA245" s="39"/>
      <c r="OUB245" s="39"/>
      <c r="OUC245" s="39"/>
      <c r="OUD245" s="39"/>
      <c r="OUE245" s="39"/>
      <c r="OUF245" s="39"/>
      <c r="OUG245" s="39"/>
      <c r="OUH245" s="39"/>
      <c r="OUI245" s="39"/>
      <c r="OUJ245" s="39"/>
      <c r="OUK245" s="39"/>
      <c r="OUL245" s="39"/>
      <c r="OUM245" s="39"/>
      <c r="OUN245" s="39"/>
      <c r="OUO245" s="39"/>
      <c r="OUP245" s="39"/>
      <c r="OUQ245" s="39"/>
      <c r="OUR245" s="39"/>
      <c r="OUS245" s="39"/>
      <c r="OUT245" s="39"/>
      <c r="OUU245" s="39"/>
      <c r="OUV245" s="39"/>
      <c r="OUW245" s="39"/>
      <c r="OUX245" s="39"/>
      <c r="OUY245" s="39"/>
      <c r="OUZ245" s="39"/>
      <c r="OVA245" s="39"/>
      <c r="OVB245" s="39"/>
      <c r="OVC245" s="39"/>
      <c r="OVD245" s="39"/>
      <c r="OVE245" s="39"/>
      <c r="OVF245" s="39"/>
      <c r="OVG245" s="39"/>
      <c r="OVH245" s="39"/>
      <c r="OVI245" s="39"/>
      <c r="OVJ245" s="39"/>
      <c r="OVK245" s="39"/>
      <c r="OVL245" s="39"/>
      <c r="OVM245" s="39"/>
      <c r="OVN245" s="39"/>
      <c r="OVO245" s="39"/>
      <c r="OVP245" s="39"/>
      <c r="OVQ245" s="39"/>
      <c r="OVR245" s="39"/>
      <c r="OVS245" s="39"/>
      <c r="OVT245" s="39"/>
      <c r="OVU245" s="39"/>
      <c r="OVV245" s="39"/>
      <c r="OVW245" s="39"/>
      <c r="OVX245" s="39"/>
      <c r="OVY245" s="39"/>
      <c r="OVZ245" s="39"/>
      <c r="OWA245" s="39"/>
      <c r="OWB245" s="39"/>
      <c r="OWC245" s="39"/>
      <c r="OWD245" s="39"/>
      <c r="OWE245" s="39"/>
      <c r="OWF245" s="39"/>
      <c r="OWG245" s="39"/>
      <c r="OWH245" s="39"/>
      <c r="OWI245" s="39"/>
      <c r="OWJ245" s="39"/>
      <c r="OWK245" s="39"/>
      <c r="OWL245" s="39"/>
      <c r="OWM245" s="39"/>
      <c r="OWN245" s="39"/>
      <c r="OWO245" s="39"/>
      <c r="OWP245" s="39"/>
      <c r="OWQ245" s="39"/>
      <c r="OWR245" s="39"/>
      <c r="OWS245" s="39"/>
      <c r="OWT245" s="39"/>
      <c r="OWU245" s="39"/>
      <c r="OWV245" s="39"/>
      <c r="OWW245" s="39"/>
      <c r="OWX245" s="39"/>
      <c r="OWY245" s="39"/>
      <c r="OWZ245" s="39"/>
      <c r="OXA245" s="39"/>
      <c r="OXB245" s="39"/>
      <c r="OXC245" s="39"/>
      <c r="OXD245" s="39"/>
      <c r="OXE245" s="39"/>
      <c r="OXF245" s="39"/>
      <c r="OXG245" s="39"/>
      <c r="OXH245" s="39"/>
      <c r="OXI245" s="39"/>
      <c r="OXJ245" s="39"/>
      <c r="OXK245" s="39"/>
      <c r="OXL245" s="39"/>
      <c r="OXM245" s="39"/>
      <c r="OXN245" s="39"/>
      <c r="OXO245" s="39"/>
      <c r="OXP245" s="39"/>
      <c r="OXQ245" s="39"/>
      <c r="OXR245" s="39"/>
      <c r="OXS245" s="39"/>
      <c r="OXT245" s="39"/>
      <c r="OXU245" s="39"/>
      <c r="OXV245" s="39"/>
      <c r="OXW245" s="39"/>
      <c r="OXX245" s="39"/>
      <c r="OXY245" s="39"/>
      <c r="OXZ245" s="39"/>
      <c r="OYA245" s="39"/>
      <c r="OYB245" s="39"/>
      <c r="OYC245" s="39"/>
      <c r="OYD245" s="39"/>
      <c r="OYE245" s="39"/>
      <c r="OYF245" s="39"/>
      <c r="OYG245" s="39"/>
      <c r="OYH245" s="39"/>
      <c r="OYI245" s="39"/>
      <c r="OYJ245" s="39"/>
      <c r="OYK245" s="39"/>
      <c r="OYL245" s="39"/>
      <c r="OYM245" s="39"/>
      <c r="OYN245" s="39"/>
      <c r="OYO245" s="39"/>
      <c r="OYP245" s="39"/>
      <c r="OYQ245" s="39"/>
      <c r="OYR245" s="39"/>
      <c r="OYS245" s="39"/>
      <c r="OYT245" s="39"/>
      <c r="OYU245" s="39"/>
      <c r="OYV245" s="39"/>
      <c r="OYW245" s="39"/>
      <c r="OYX245" s="39"/>
      <c r="OYY245" s="39"/>
      <c r="OYZ245" s="39"/>
      <c r="OZA245" s="39"/>
      <c r="OZB245" s="39"/>
      <c r="OZC245" s="39"/>
      <c r="OZD245" s="39"/>
      <c r="OZE245" s="39"/>
      <c r="OZF245" s="39"/>
      <c r="OZG245" s="39"/>
      <c r="OZH245" s="39"/>
      <c r="OZI245" s="39"/>
      <c r="OZJ245" s="39"/>
      <c r="OZK245" s="39"/>
      <c r="OZL245" s="39"/>
      <c r="OZM245" s="39"/>
      <c r="OZN245" s="39"/>
      <c r="OZO245" s="39"/>
      <c r="OZP245" s="39"/>
      <c r="OZQ245" s="39"/>
      <c r="OZR245" s="39"/>
      <c r="OZS245" s="39"/>
      <c r="OZT245" s="39"/>
      <c r="OZU245" s="39"/>
      <c r="OZV245" s="39"/>
      <c r="OZW245" s="39"/>
      <c r="OZX245" s="39"/>
      <c r="OZY245" s="39"/>
      <c r="OZZ245" s="39"/>
      <c r="PAA245" s="39"/>
      <c r="PAB245" s="39"/>
      <c r="PAC245" s="39"/>
      <c r="PAD245" s="39"/>
      <c r="PAE245" s="39"/>
      <c r="PAF245" s="39"/>
      <c r="PAG245" s="39"/>
      <c r="PAH245" s="39"/>
      <c r="PAI245" s="39"/>
      <c r="PAJ245" s="39"/>
      <c r="PAK245" s="39"/>
      <c r="PAL245" s="39"/>
      <c r="PAM245" s="39"/>
      <c r="PAN245" s="39"/>
      <c r="PAO245" s="39"/>
      <c r="PAP245" s="39"/>
      <c r="PAQ245" s="39"/>
      <c r="PAR245" s="39"/>
      <c r="PAS245" s="39"/>
      <c r="PAT245" s="39"/>
      <c r="PAU245" s="39"/>
      <c r="PAV245" s="39"/>
      <c r="PAW245" s="39"/>
      <c r="PAX245" s="39"/>
      <c r="PAY245" s="39"/>
      <c r="PAZ245" s="39"/>
      <c r="PBA245" s="39"/>
      <c r="PBB245" s="39"/>
      <c r="PBC245" s="39"/>
      <c r="PBD245" s="39"/>
      <c r="PBE245" s="39"/>
      <c r="PBF245" s="39"/>
      <c r="PBG245" s="39"/>
      <c r="PBH245" s="39"/>
      <c r="PBI245" s="39"/>
      <c r="PBJ245" s="39"/>
      <c r="PBK245" s="39"/>
      <c r="PBL245" s="39"/>
      <c r="PBM245" s="39"/>
      <c r="PBN245" s="39"/>
      <c r="PBO245" s="39"/>
      <c r="PBP245" s="39"/>
      <c r="PBQ245" s="39"/>
      <c r="PBR245" s="39"/>
      <c r="PBS245" s="39"/>
      <c r="PBT245" s="39"/>
      <c r="PBU245" s="39"/>
      <c r="PBV245" s="39"/>
      <c r="PBW245" s="39"/>
      <c r="PBX245" s="39"/>
      <c r="PBY245" s="39"/>
      <c r="PBZ245" s="39"/>
      <c r="PCA245" s="39"/>
      <c r="PCB245" s="39"/>
      <c r="PCC245" s="39"/>
      <c r="PCD245" s="39"/>
      <c r="PCE245" s="39"/>
      <c r="PCF245" s="39"/>
      <c r="PCG245" s="39"/>
      <c r="PCH245" s="39"/>
      <c r="PCI245" s="39"/>
      <c r="PCJ245" s="39"/>
      <c r="PCK245" s="39"/>
      <c r="PCL245" s="39"/>
      <c r="PCM245" s="39"/>
      <c r="PCN245" s="39"/>
      <c r="PCO245" s="39"/>
      <c r="PCP245" s="39"/>
      <c r="PCQ245" s="39"/>
      <c r="PCR245" s="39"/>
      <c r="PCS245" s="39"/>
      <c r="PCT245" s="39"/>
      <c r="PCU245" s="39"/>
      <c r="PCV245" s="39"/>
      <c r="PCW245" s="39"/>
      <c r="PCX245" s="39"/>
      <c r="PCY245" s="39"/>
      <c r="PCZ245" s="39"/>
      <c r="PDA245" s="39"/>
      <c r="PDB245" s="39"/>
      <c r="PDC245" s="39"/>
      <c r="PDD245" s="39"/>
      <c r="PDE245" s="39"/>
      <c r="PDF245" s="39"/>
      <c r="PDG245" s="39"/>
      <c r="PDH245" s="39"/>
      <c r="PDI245" s="39"/>
      <c r="PDJ245" s="39"/>
      <c r="PDK245" s="39"/>
      <c r="PDL245" s="39"/>
      <c r="PDM245" s="39"/>
      <c r="PDN245" s="39"/>
      <c r="PDO245" s="39"/>
      <c r="PDP245" s="39"/>
      <c r="PDQ245" s="39"/>
      <c r="PDR245" s="39"/>
      <c r="PDS245" s="39"/>
      <c r="PDT245" s="39"/>
      <c r="PDU245" s="39"/>
      <c r="PDV245" s="39"/>
      <c r="PDW245" s="39"/>
      <c r="PDX245" s="39"/>
      <c r="PDY245" s="39"/>
      <c r="PDZ245" s="39"/>
      <c r="PEA245" s="39"/>
      <c r="PEB245" s="39"/>
      <c r="PEC245" s="39"/>
      <c r="PED245" s="39"/>
      <c r="PEE245" s="39"/>
      <c r="PEF245" s="39"/>
      <c r="PEG245" s="39"/>
      <c r="PEH245" s="39"/>
      <c r="PEI245" s="39"/>
      <c r="PEJ245" s="39"/>
      <c r="PEK245" s="39"/>
      <c r="PEL245" s="39"/>
      <c r="PEM245" s="39"/>
      <c r="PEN245" s="39"/>
      <c r="PEO245" s="39"/>
      <c r="PEP245" s="39"/>
      <c r="PEQ245" s="39"/>
      <c r="PER245" s="39"/>
      <c r="PES245" s="39"/>
      <c r="PET245" s="39"/>
      <c r="PEU245" s="39"/>
      <c r="PEV245" s="39"/>
      <c r="PEW245" s="39"/>
      <c r="PEX245" s="39"/>
      <c r="PEY245" s="39"/>
      <c r="PEZ245" s="39"/>
      <c r="PFA245" s="39"/>
      <c r="PFB245" s="39"/>
      <c r="PFC245" s="39"/>
      <c r="PFD245" s="39"/>
      <c r="PFE245" s="39"/>
      <c r="PFF245" s="39"/>
      <c r="PFG245" s="39"/>
      <c r="PFH245" s="39"/>
      <c r="PFI245" s="39"/>
      <c r="PFJ245" s="39"/>
      <c r="PFK245" s="39"/>
      <c r="PFL245" s="39"/>
      <c r="PFM245" s="39"/>
      <c r="PFN245" s="39"/>
      <c r="PFO245" s="39"/>
      <c r="PFP245" s="39"/>
      <c r="PFQ245" s="39"/>
      <c r="PFR245" s="39"/>
      <c r="PFS245" s="39"/>
      <c r="PFT245" s="39"/>
      <c r="PFU245" s="39"/>
      <c r="PFV245" s="39"/>
      <c r="PFW245" s="39"/>
      <c r="PFX245" s="39"/>
      <c r="PFY245" s="39"/>
      <c r="PFZ245" s="39"/>
      <c r="PGA245" s="39"/>
      <c r="PGB245" s="39"/>
      <c r="PGC245" s="39"/>
      <c r="PGD245" s="39"/>
      <c r="PGE245" s="39"/>
      <c r="PGF245" s="39"/>
      <c r="PGG245" s="39"/>
      <c r="PGH245" s="39"/>
      <c r="PGI245" s="39"/>
      <c r="PGJ245" s="39"/>
      <c r="PGK245" s="39"/>
      <c r="PGL245" s="39"/>
      <c r="PGM245" s="39"/>
      <c r="PGN245" s="39"/>
      <c r="PGO245" s="39"/>
      <c r="PGP245" s="39"/>
      <c r="PGQ245" s="39"/>
      <c r="PGR245" s="39"/>
      <c r="PGS245" s="39"/>
      <c r="PGT245" s="39"/>
      <c r="PGU245" s="39"/>
      <c r="PGV245" s="39"/>
      <c r="PGW245" s="39"/>
      <c r="PGX245" s="39"/>
      <c r="PGY245" s="39"/>
      <c r="PGZ245" s="39"/>
      <c r="PHA245" s="39"/>
      <c r="PHB245" s="39"/>
      <c r="PHC245" s="39"/>
      <c r="PHD245" s="39"/>
      <c r="PHE245" s="39"/>
      <c r="PHF245" s="39"/>
      <c r="PHG245" s="39"/>
      <c r="PHH245" s="39"/>
      <c r="PHI245" s="39"/>
      <c r="PHJ245" s="39"/>
      <c r="PHK245" s="39"/>
      <c r="PHL245" s="39"/>
      <c r="PHM245" s="39"/>
      <c r="PHN245" s="39"/>
      <c r="PHO245" s="39"/>
      <c r="PHP245" s="39"/>
      <c r="PHQ245" s="39"/>
      <c r="PHR245" s="39"/>
      <c r="PHS245" s="39"/>
      <c r="PHT245" s="39"/>
      <c r="PHU245" s="39"/>
      <c r="PHV245" s="39"/>
      <c r="PHW245" s="39"/>
      <c r="PHX245" s="39"/>
      <c r="PHY245" s="39"/>
      <c r="PHZ245" s="39"/>
      <c r="PIA245" s="39"/>
      <c r="PIB245" s="39"/>
      <c r="PIC245" s="39"/>
      <c r="PID245" s="39"/>
      <c r="PIE245" s="39"/>
      <c r="PIF245" s="39"/>
      <c r="PIG245" s="39"/>
      <c r="PIH245" s="39"/>
      <c r="PII245" s="39"/>
      <c r="PIJ245" s="39"/>
      <c r="PIK245" s="39"/>
      <c r="PIL245" s="39"/>
      <c r="PIM245" s="39"/>
      <c r="PIN245" s="39"/>
      <c r="PIO245" s="39"/>
      <c r="PIP245" s="39"/>
      <c r="PIQ245" s="39"/>
      <c r="PIR245" s="39"/>
      <c r="PIS245" s="39"/>
      <c r="PIT245" s="39"/>
      <c r="PIU245" s="39"/>
      <c r="PIV245" s="39"/>
      <c r="PIW245" s="39"/>
      <c r="PIX245" s="39"/>
      <c r="PIY245" s="39"/>
      <c r="PIZ245" s="39"/>
      <c r="PJA245" s="39"/>
      <c r="PJB245" s="39"/>
      <c r="PJC245" s="39"/>
      <c r="PJD245" s="39"/>
      <c r="PJE245" s="39"/>
      <c r="PJF245" s="39"/>
      <c r="PJG245" s="39"/>
      <c r="PJH245" s="39"/>
      <c r="PJI245" s="39"/>
      <c r="PJJ245" s="39"/>
      <c r="PJK245" s="39"/>
      <c r="PJL245" s="39"/>
      <c r="PJM245" s="39"/>
      <c r="PJN245" s="39"/>
      <c r="PJO245" s="39"/>
      <c r="PJP245" s="39"/>
      <c r="PJQ245" s="39"/>
      <c r="PJR245" s="39"/>
      <c r="PJS245" s="39"/>
      <c r="PJT245" s="39"/>
      <c r="PJU245" s="39"/>
      <c r="PJV245" s="39"/>
      <c r="PJW245" s="39"/>
      <c r="PJX245" s="39"/>
      <c r="PJY245" s="39"/>
      <c r="PJZ245" s="39"/>
      <c r="PKA245" s="39"/>
      <c r="PKB245" s="39"/>
      <c r="PKC245" s="39"/>
      <c r="PKD245" s="39"/>
      <c r="PKE245" s="39"/>
      <c r="PKF245" s="39"/>
      <c r="PKG245" s="39"/>
      <c r="PKH245" s="39"/>
      <c r="PKI245" s="39"/>
      <c r="PKJ245" s="39"/>
      <c r="PKK245" s="39"/>
      <c r="PKL245" s="39"/>
      <c r="PKM245" s="39"/>
      <c r="PKN245" s="39"/>
      <c r="PKO245" s="39"/>
      <c r="PKP245" s="39"/>
      <c r="PKQ245" s="39"/>
      <c r="PKR245" s="39"/>
      <c r="PKS245" s="39"/>
      <c r="PKT245" s="39"/>
      <c r="PKU245" s="39"/>
      <c r="PKV245" s="39"/>
      <c r="PKW245" s="39"/>
      <c r="PKX245" s="39"/>
      <c r="PKY245" s="39"/>
      <c r="PKZ245" s="39"/>
      <c r="PLA245" s="39"/>
      <c r="PLB245" s="39"/>
      <c r="PLC245" s="39"/>
      <c r="PLD245" s="39"/>
      <c r="PLE245" s="39"/>
      <c r="PLF245" s="39"/>
      <c r="PLG245" s="39"/>
      <c r="PLH245" s="39"/>
      <c r="PLI245" s="39"/>
      <c r="PLJ245" s="39"/>
      <c r="PLK245" s="39"/>
      <c r="PLL245" s="39"/>
      <c r="PLM245" s="39"/>
      <c r="PLN245" s="39"/>
      <c r="PLO245" s="39"/>
      <c r="PLP245" s="39"/>
      <c r="PLQ245" s="39"/>
      <c r="PLR245" s="39"/>
      <c r="PLS245" s="39"/>
      <c r="PLT245" s="39"/>
      <c r="PLU245" s="39"/>
      <c r="PLV245" s="39"/>
      <c r="PLW245" s="39"/>
      <c r="PLX245" s="39"/>
      <c r="PLY245" s="39"/>
      <c r="PLZ245" s="39"/>
      <c r="PMA245" s="39"/>
      <c r="PMB245" s="39"/>
      <c r="PMC245" s="39"/>
      <c r="PMD245" s="39"/>
      <c r="PME245" s="39"/>
      <c r="PMF245" s="39"/>
      <c r="PMG245" s="39"/>
      <c r="PMH245" s="39"/>
      <c r="PMI245" s="39"/>
      <c r="PMJ245" s="39"/>
      <c r="PMK245" s="39"/>
      <c r="PML245" s="39"/>
      <c r="PMM245" s="39"/>
      <c r="PMN245" s="39"/>
      <c r="PMO245" s="39"/>
      <c r="PMP245" s="39"/>
      <c r="PMQ245" s="39"/>
      <c r="PMR245" s="39"/>
      <c r="PMS245" s="39"/>
      <c r="PMT245" s="39"/>
      <c r="PMU245" s="39"/>
      <c r="PMV245" s="39"/>
      <c r="PMW245" s="39"/>
      <c r="PMX245" s="39"/>
      <c r="PMY245" s="39"/>
      <c r="PMZ245" s="39"/>
      <c r="PNA245" s="39"/>
      <c r="PNB245" s="39"/>
      <c r="PNC245" s="39"/>
      <c r="PND245" s="39"/>
      <c r="PNE245" s="39"/>
      <c r="PNF245" s="39"/>
      <c r="PNG245" s="39"/>
      <c r="PNH245" s="39"/>
      <c r="PNI245" s="39"/>
      <c r="PNJ245" s="39"/>
      <c r="PNK245" s="39"/>
      <c r="PNL245" s="39"/>
      <c r="PNM245" s="39"/>
      <c r="PNN245" s="39"/>
      <c r="PNO245" s="39"/>
      <c r="PNP245" s="39"/>
      <c r="PNQ245" s="39"/>
      <c r="PNR245" s="39"/>
      <c r="PNS245" s="39"/>
      <c r="PNT245" s="39"/>
      <c r="PNU245" s="39"/>
      <c r="PNV245" s="39"/>
      <c r="PNW245" s="39"/>
      <c r="PNX245" s="39"/>
      <c r="PNY245" s="39"/>
      <c r="PNZ245" s="39"/>
      <c r="POA245" s="39"/>
      <c r="POB245" s="39"/>
      <c r="POC245" s="39"/>
      <c r="POD245" s="39"/>
      <c r="POE245" s="39"/>
      <c r="POF245" s="39"/>
      <c r="POG245" s="39"/>
      <c r="POH245" s="39"/>
      <c r="POI245" s="39"/>
      <c r="POJ245" s="39"/>
      <c r="POK245" s="39"/>
      <c r="POL245" s="39"/>
      <c r="POM245" s="39"/>
      <c r="PON245" s="39"/>
      <c r="POO245" s="39"/>
      <c r="POP245" s="39"/>
      <c r="POQ245" s="39"/>
      <c r="POR245" s="39"/>
      <c r="POS245" s="39"/>
      <c r="POT245" s="39"/>
      <c r="POU245" s="39"/>
      <c r="POV245" s="39"/>
      <c r="POW245" s="39"/>
      <c r="POX245" s="39"/>
      <c r="POY245" s="39"/>
      <c r="POZ245" s="39"/>
      <c r="PPA245" s="39"/>
      <c r="PPB245" s="39"/>
      <c r="PPC245" s="39"/>
      <c r="PPD245" s="39"/>
      <c r="PPE245" s="39"/>
      <c r="PPF245" s="39"/>
      <c r="PPG245" s="39"/>
      <c r="PPH245" s="39"/>
      <c r="PPI245" s="39"/>
      <c r="PPJ245" s="39"/>
      <c r="PPK245" s="39"/>
      <c r="PPL245" s="39"/>
      <c r="PPM245" s="39"/>
      <c r="PPN245" s="39"/>
      <c r="PPO245" s="39"/>
      <c r="PPP245" s="39"/>
      <c r="PPQ245" s="39"/>
      <c r="PPR245" s="39"/>
      <c r="PPS245" s="39"/>
      <c r="PPT245" s="39"/>
      <c r="PPU245" s="39"/>
      <c r="PPV245" s="39"/>
      <c r="PPW245" s="39"/>
      <c r="PPX245" s="39"/>
      <c r="PPY245" s="39"/>
      <c r="PPZ245" s="39"/>
      <c r="PQA245" s="39"/>
      <c r="PQB245" s="39"/>
      <c r="PQC245" s="39"/>
      <c r="PQD245" s="39"/>
      <c r="PQE245" s="39"/>
      <c r="PQF245" s="39"/>
      <c r="PQG245" s="39"/>
      <c r="PQH245" s="39"/>
      <c r="PQI245" s="39"/>
      <c r="PQJ245" s="39"/>
      <c r="PQK245" s="39"/>
      <c r="PQL245" s="39"/>
      <c r="PQM245" s="39"/>
      <c r="PQN245" s="39"/>
      <c r="PQO245" s="39"/>
      <c r="PQP245" s="39"/>
      <c r="PQQ245" s="39"/>
      <c r="PQR245" s="39"/>
      <c r="PQS245" s="39"/>
      <c r="PQT245" s="39"/>
      <c r="PQU245" s="39"/>
      <c r="PQV245" s="39"/>
      <c r="PQW245" s="39"/>
      <c r="PQX245" s="39"/>
      <c r="PQY245" s="39"/>
      <c r="PQZ245" s="39"/>
      <c r="PRA245" s="39"/>
      <c r="PRB245" s="39"/>
      <c r="PRC245" s="39"/>
      <c r="PRD245" s="39"/>
      <c r="PRE245" s="39"/>
      <c r="PRF245" s="39"/>
      <c r="PRG245" s="39"/>
      <c r="PRH245" s="39"/>
      <c r="PRI245" s="39"/>
      <c r="PRJ245" s="39"/>
      <c r="PRK245" s="39"/>
      <c r="PRL245" s="39"/>
      <c r="PRM245" s="39"/>
      <c r="PRN245" s="39"/>
      <c r="PRO245" s="39"/>
      <c r="PRP245" s="39"/>
      <c r="PRQ245" s="39"/>
      <c r="PRR245" s="39"/>
      <c r="PRS245" s="39"/>
      <c r="PRT245" s="39"/>
      <c r="PRU245" s="39"/>
      <c r="PRV245" s="39"/>
      <c r="PRW245" s="39"/>
      <c r="PRX245" s="39"/>
      <c r="PRY245" s="39"/>
      <c r="PRZ245" s="39"/>
      <c r="PSA245" s="39"/>
      <c r="PSB245" s="39"/>
      <c r="PSC245" s="39"/>
      <c r="PSD245" s="39"/>
      <c r="PSE245" s="39"/>
      <c r="PSF245" s="39"/>
      <c r="PSG245" s="39"/>
      <c r="PSH245" s="39"/>
      <c r="PSI245" s="39"/>
      <c r="PSJ245" s="39"/>
      <c r="PSK245" s="39"/>
      <c r="PSL245" s="39"/>
      <c r="PSM245" s="39"/>
      <c r="PSN245" s="39"/>
      <c r="PSO245" s="39"/>
      <c r="PSP245" s="39"/>
      <c r="PSQ245" s="39"/>
      <c r="PSR245" s="39"/>
      <c r="PSS245" s="39"/>
      <c r="PST245" s="39"/>
      <c r="PSU245" s="39"/>
      <c r="PSV245" s="39"/>
      <c r="PSW245" s="39"/>
      <c r="PSX245" s="39"/>
      <c r="PSY245" s="39"/>
      <c r="PSZ245" s="39"/>
      <c r="PTA245" s="39"/>
      <c r="PTB245" s="39"/>
      <c r="PTC245" s="39"/>
      <c r="PTD245" s="39"/>
      <c r="PTE245" s="39"/>
      <c r="PTF245" s="39"/>
      <c r="PTG245" s="39"/>
      <c r="PTH245" s="39"/>
      <c r="PTI245" s="39"/>
      <c r="PTJ245" s="39"/>
      <c r="PTK245" s="39"/>
      <c r="PTL245" s="39"/>
      <c r="PTM245" s="39"/>
      <c r="PTN245" s="39"/>
      <c r="PTO245" s="39"/>
      <c r="PTP245" s="39"/>
      <c r="PTQ245" s="39"/>
      <c r="PTR245" s="39"/>
      <c r="PTS245" s="39"/>
      <c r="PTT245" s="39"/>
      <c r="PTU245" s="39"/>
      <c r="PTV245" s="39"/>
      <c r="PTW245" s="39"/>
      <c r="PTX245" s="39"/>
      <c r="PTY245" s="39"/>
      <c r="PTZ245" s="39"/>
      <c r="PUA245" s="39"/>
      <c r="PUB245" s="39"/>
      <c r="PUC245" s="39"/>
      <c r="PUD245" s="39"/>
      <c r="PUE245" s="39"/>
      <c r="PUF245" s="39"/>
      <c r="PUG245" s="39"/>
      <c r="PUH245" s="39"/>
      <c r="PUI245" s="39"/>
      <c r="PUJ245" s="39"/>
      <c r="PUK245" s="39"/>
      <c r="PUL245" s="39"/>
      <c r="PUM245" s="39"/>
      <c r="PUN245" s="39"/>
      <c r="PUO245" s="39"/>
      <c r="PUP245" s="39"/>
      <c r="PUQ245" s="39"/>
      <c r="PUR245" s="39"/>
      <c r="PUS245" s="39"/>
      <c r="PUT245" s="39"/>
      <c r="PUU245" s="39"/>
      <c r="PUV245" s="39"/>
      <c r="PUW245" s="39"/>
      <c r="PUX245" s="39"/>
      <c r="PUY245" s="39"/>
      <c r="PUZ245" s="39"/>
      <c r="PVA245" s="39"/>
      <c r="PVB245" s="39"/>
      <c r="PVC245" s="39"/>
      <c r="PVD245" s="39"/>
      <c r="PVE245" s="39"/>
      <c r="PVF245" s="39"/>
      <c r="PVG245" s="39"/>
      <c r="PVH245" s="39"/>
      <c r="PVI245" s="39"/>
      <c r="PVJ245" s="39"/>
      <c r="PVK245" s="39"/>
      <c r="PVL245" s="39"/>
      <c r="PVM245" s="39"/>
      <c r="PVN245" s="39"/>
      <c r="PVO245" s="39"/>
      <c r="PVP245" s="39"/>
      <c r="PVQ245" s="39"/>
      <c r="PVR245" s="39"/>
      <c r="PVS245" s="39"/>
      <c r="PVT245" s="39"/>
      <c r="PVU245" s="39"/>
      <c r="PVV245" s="39"/>
      <c r="PVW245" s="39"/>
      <c r="PVX245" s="39"/>
      <c r="PVY245" s="39"/>
      <c r="PVZ245" s="39"/>
      <c r="PWA245" s="39"/>
      <c r="PWB245" s="39"/>
      <c r="PWC245" s="39"/>
      <c r="PWD245" s="39"/>
      <c r="PWE245" s="39"/>
      <c r="PWF245" s="39"/>
      <c r="PWG245" s="39"/>
      <c r="PWH245" s="39"/>
      <c r="PWI245" s="39"/>
      <c r="PWJ245" s="39"/>
      <c r="PWK245" s="39"/>
      <c r="PWL245" s="39"/>
      <c r="PWM245" s="39"/>
      <c r="PWN245" s="39"/>
      <c r="PWO245" s="39"/>
      <c r="PWP245" s="39"/>
      <c r="PWQ245" s="39"/>
      <c r="PWR245" s="39"/>
      <c r="PWS245" s="39"/>
      <c r="PWT245" s="39"/>
      <c r="PWU245" s="39"/>
      <c r="PWV245" s="39"/>
      <c r="PWW245" s="39"/>
      <c r="PWX245" s="39"/>
      <c r="PWY245" s="39"/>
      <c r="PWZ245" s="39"/>
      <c r="PXA245" s="39"/>
      <c r="PXB245" s="39"/>
      <c r="PXC245" s="39"/>
      <c r="PXD245" s="39"/>
      <c r="PXE245" s="39"/>
      <c r="PXF245" s="39"/>
      <c r="PXG245" s="39"/>
      <c r="PXH245" s="39"/>
      <c r="PXI245" s="39"/>
      <c r="PXJ245" s="39"/>
      <c r="PXK245" s="39"/>
      <c r="PXL245" s="39"/>
      <c r="PXM245" s="39"/>
      <c r="PXN245" s="39"/>
      <c r="PXO245" s="39"/>
      <c r="PXP245" s="39"/>
      <c r="PXQ245" s="39"/>
      <c r="PXR245" s="39"/>
      <c r="PXS245" s="39"/>
      <c r="PXT245" s="39"/>
      <c r="PXU245" s="39"/>
      <c r="PXV245" s="39"/>
      <c r="PXW245" s="39"/>
      <c r="PXX245" s="39"/>
      <c r="PXY245" s="39"/>
      <c r="PXZ245" s="39"/>
      <c r="PYA245" s="39"/>
      <c r="PYB245" s="39"/>
      <c r="PYC245" s="39"/>
      <c r="PYD245" s="39"/>
      <c r="PYE245" s="39"/>
      <c r="PYF245" s="39"/>
      <c r="PYG245" s="39"/>
      <c r="PYH245" s="39"/>
      <c r="PYI245" s="39"/>
      <c r="PYJ245" s="39"/>
      <c r="PYK245" s="39"/>
      <c r="PYL245" s="39"/>
      <c r="PYM245" s="39"/>
      <c r="PYN245" s="39"/>
      <c r="PYO245" s="39"/>
      <c r="PYP245" s="39"/>
      <c r="PYQ245" s="39"/>
      <c r="PYR245" s="39"/>
      <c r="PYS245" s="39"/>
      <c r="PYT245" s="39"/>
      <c r="PYU245" s="39"/>
      <c r="PYV245" s="39"/>
      <c r="PYW245" s="39"/>
      <c r="PYX245" s="39"/>
      <c r="PYY245" s="39"/>
      <c r="PYZ245" s="39"/>
      <c r="PZA245" s="39"/>
      <c r="PZB245" s="39"/>
      <c r="PZC245" s="39"/>
      <c r="PZD245" s="39"/>
      <c r="PZE245" s="39"/>
      <c r="PZF245" s="39"/>
      <c r="PZG245" s="39"/>
      <c r="PZH245" s="39"/>
      <c r="PZI245" s="39"/>
      <c r="PZJ245" s="39"/>
      <c r="PZK245" s="39"/>
      <c r="PZL245" s="39"/>
      <c r="PZM245" s="39"/>
      <c r="PZN245" s="39"/>
      <c r="PZO245" s="39"/>
      <c r="PZP245" s="39"/>
      <c r="PZQ245" s="39"/>
      <c r="PZR245" s="39"/>
      <c r="PZS245" s="39"/>
      <c r="PZT245" s="39"/>
      <c r="PZU245" s="39"/>
      <c r="PZV245" s="39"/>
      <c r="PZW245" s="39"/>
      <c r="PZX245" s="39"/>
      <c r="PZY245" s="39"/>
      <c r="PZZ245" s="39"/>
      <c r="QAA245" s="39"/>
      <c r="QAB245" s="39"/>
      <c r="QAC245" s="39"/>
      <c r="QAD245" s="39"/>
      <c r="QAE245" s="39"/>
      <c r="QAF245" s="39"/>
      <c r="QAG245" s="39"/>
      <c r="QAH245" s="39"/>
      <c r="QAI245" s="39"/>
      <c r="QAJ245" s="39"/>
      <c r="QAK245" s="39"/>
      <c r="QAL245" s="39"/>
      <c r="QAM245" s="39"/>
      <c r="QAN245" s="39"/>
      <c r="QAO245" s="39"/>
      <c r="QAP245" s="39"/>
      <c r="QAQ245" s="39"/>
      <c r="QAR245" s="39"/>
      <c r="QAS245" s="39"/>
      <c r="QAT245" s="39"/>
      <c r="QAU245" s="39"/>
      <c r="QAV245" s="39"/>
      <c r="QAW245" s="39"/>
      <c r="QAX245" s="39"/>
      <c r="QAY245" s="39"/>
      <c r="QAZ245" s="39"/>
      <c r="QBA245" s="39"/>
      <c r="QBB245" s="39"/>
      <c r="QBC245" s="39"/>
      <c r="QBD245" s="39"/>
      <c r="QBE245" s="39"/>
      <c r="QBF245" s="39"/>
      <c r="QBG245" s="39"/>
      <c r="QBH245" s="39"/>
      <c r="QBI245" s="39"/>
      <c r="QBJ245" s="39"/>
      <c r="QBK245" s="39"/>
      <c r="QBL245" s="39"/>
      <c r="QBM245" s="39"/>
      <c r="QBN245" s="39"/>
      <c r="QBO245" s="39"/>
      <c r="QBP245" s="39"/>
      <c r="QBQ245" s="39"/>
      <c r="QBR245" s="39"/>
      <c r="QBS245" s="39"/>
      <c r="QBT245" s="39"/>
      <c r="QBU245" s="39"/>
      <c r="QBV245" s="39"/>
      <c r="QBW245" s="39"/>
      <c r="QBX245" s="39"/>
      <c r="QBY245" s="39"/>
      <c r="QBZ245" s="39"/>
      <c r="QCA245" s="39"/>
      <c r="QCB245" s="39"/>
      <c r="QCC245" s="39"/>
      <c r="QCD245" s="39"/>
      <c r="QCE245" s="39"/>
      <c r="QCF245" s="39"/>
      <c r="QCG245" s="39"/>
      <c r="QCH245" s="39"/>
      <c r="QCI245" s="39"/>
      <c r="QCJ245" s="39"/>
      <c r="QCK245" s="39"/>
      <c r="QCL245" s="39"/>
      <c r="QCM245" s="39"/>
      <c r="QCN245" s="39"/>
      <c r="QCO245" s="39"/>
      <c r="QCP245" s="39"/>
      <c r="QCQ245" s="39"/>
      <c r="QCR245" s="39"/>
      <c r="QCS245" s="39"/>
      <c r="QCT245" s="39"/>
      <c r="QCU245" s="39"/>
      <c r="QCV245" s="39"/>
      <c r="QCW245" s="39"/>
      <c r="QCX245" s="39"/>
      <c r="QCY245" s="39"/>
      <c r="QCZ245" s="39"/>
      <c r="QDA245" s="39"/>
      <c r="QDB245" s="39"/>
      <c r="QDC245" s="39"/>
      <c r="QDD245" s="39"/>
      <c r="QDE245" s="39"/>
      <c r="QDF245" s="39"/>
      <c r="QDG245" s="39"/>
      <c r="QDH245" s="39"/>
      <c r="QDI245" s="39"/>
      <c r="QDJ245" s="39"/>
      <c r="QDK245" s="39"/>
      <c r="QDL245" s="39"/>
      <c r="QDM245" s="39"/>
      <c r="QDN245" s="39"/>
      <c r="QDO245" s="39"/>
      <c r="QDP245" s="39"/>
      <c r="QDQ245" s="39"/>
      <c r="QDR245" s="39"/>
      <c r="QDS245" s="39"/>
      <c r="QDT245" s="39"/>
      <c r="QDU245" s="39"/>
      <c r="QDV245" s="39"/>
      <c r="QDW245" s="39"/>
      <c r="QDX245" s="39"/>
      <c r="QDY245" s="39"/>
      <c r="QDZ245" s="39"/>
      <c r="QEA245" s="39"/>
      <c r="QEB245" s="39"/>
      <c r="QEC245" s="39"/>
      <c r="QED245" s="39"/>
      <c r="QEE245" s="39"/>
      <c r="QEF245" s="39"/>
      <c r="QEG245" s="39"/>
      <c r="QEH245" s="39"/>
      <c r="QEI245" s="39"/>
      <c r="QEJ245" s="39"/>
      <c r="QEK245" s="39"/>
      <c r="QEL245" s="39"/>
      <c r="QEM245" s="39"/>
      <c r="QEN245" s="39"/>
      <c r="QEO245" s="39"/>
      <c r="QEP245" s="39"/>
      <c r="QEQ245" s="39"/>
      <c r="QER245" s="39"/>
      <c r="QES245" s="39"/>
      <c r="QET245" s="39"/>
      <c r="QEU245" s="39"/>
      <c r="QEV245" s="39"/>
      <c r="QEW245" s="39"/>
      <c r="QEX245" s="39"/>
      <c r="QEY245" s="39"/>
      <c r="QEZ245" s="39"/>
      <c r="QFA245" s="39"/>
      <c r="QFB245" s="39"/>
      <c r="QFC245" s="39"/>
      <c r="QFD245" s="39"/>
      <c r="QFE245" s="39"/>
      <c r="QFF245" s="39"/>
      <c r="QFG245" s="39"/>
      <c r="QFH245" s="39"/>
      <c r="QFI245" s="39"/>
      <c r="QFJ245" s="39"/>
      <c r="QFK245" s="39"/>
      <c r="QFL245" s="39"/>
      <c r="QFM245" s="39"/>
      <c r="QFN245" s="39"/>
      <c r="QFO245" s="39"/>
      <c r="QFP245" s="39"/>
      <c r="QFQ245" s="39"/>
      <c r="QFR245" s="39"/>
      <c r="QFS245" s="39"/>
      <c r="QFT245" s="39"/>
      <c r="QFU245" s="39"/>
      <c r="QFV245" s="39"/>
      <c r="QFW245" s="39"/>
      <c r="QFX245" s="39"/>
      <c r="QFY245" s="39"/>
      <c r="QFZ245" s="39"/>
      <c r="QGA245" s="39"/>
      <c r="QGB245" s="39"/>
      <c r="QGC245" s="39"/>
      <c r="QGD245" s="39"/>
      <c r="QGE245" s="39"/>
      <c r="QGF245" s="39"/>
      <c r="QGG245" s="39"/>
      <c r="QGH245" s="39"/>
      <c r="QGI245" s="39"/>
      <c r="QGJ245" s="39"/>
      <c r="QGK245" s="39"/>
      <c r="QGL245" s="39"/>
      <c r="QGM245" s="39"/>
      <c r="QGN245" s="39"/>
      <c r="QGO245" s="39"/>
      <c r="QGP245" s="39"/>
      <c r="QGQ245" s="39"/>
      <c r="QGR245" s="39"/>
      <c r="QGS245" s="39"/>
      <c r="QGT245" s="39"/>
      <c r="QGU245" s="39"/>
      <c r="QGV245" s="39"/>
      <c r="QGW245" s="39"/>
      <c r="QGX245" s="39"/>
      <c r="QGY245" s="39"/>
      <c r="QGZ245" s="39"/>
      <c r="QHA245" s="39"/>
      <c r="QHB245" s="39"/>
      <c r="QHC245" s="39"/>
      <c r="QHD245" s="39"/>
      <c r="QHE245" s="39"/>
      <c r="QHF245" s="39"/>
      <c r="QHG245" s="39"/>
      <c r="QHH245" s="39"/>
      <c r="QHI245" s="39"/>
      <c r="QHJ245" s="39"/>
      <c r="QHK245" s="39"/>
      <c r="QHL245" s="39"/>
      <c r="QHM245" s="39"/>
      <c r="QHN245" s="39"/>
      <c r="QHO245" s="39"/>
      <c r="QHP245" s="39"/>
      <c r="QHQ245" s="39"/>
      <c r="QHR245" s="39"/>
      <c r="QHS245" s="39"/>
      <c r="QHT245" s="39"/>
      <c r="QHU245" s="39"/>
      <c r="QHV245" s="39"/>
      <c r="QHW245" s="39"/>
      <c r="QHX245" s="39"/>
      <c r="QHY245" s="39"/>
      <c r="QHZ245" s="39"/>
      <c r="QIA245" s="39"/>
      <c r="QIB245" s="39"/>
      <c r="QIC245" s="39"/>
      <c r="QID245" s="39"/>
      <c r="QIE245" s="39"/>
      <c r="QIF245" s="39"/>
      <c r="QIG245" s="39"/>
      <c r="QIH245" s="39"/>
      <c r="QII245" s="39"/>
      <c r="QIJ245" s="39"/>
      <c r="QIK245" s="39"/>
      <c r="QIL245" s="39"/>
      <c r="QIM245" s="39"/>
      <c r="QIN245" s="39"/>
      <c r="QIO245" s="39"/>
      <c r="QIP245" s="39"/>
      <c r="QIQ245" s="39"/>
      <c r="QIR245" s="39"/>
      <c r="QIS245" s="39"/>
      <c r="QIT245" s="39"/>
      <c r="QIU245" s="39"/>
      <c r="QIV245" s="39"/>
      <c r="QIW245" s="39"/>
      <c r="QIX245" s="39"/>
      <c r="QIY245" s="39"/>
      <c r="QIZ245" s="39"/>
      <c r="QJA245" s="39"/>
      <c r="QJB245" s="39"/>
      <c r="QJC245" s="39"/>
      <c r="QJD245" s="39"/>
      <c r="QJE245" s="39"/>
      <c r="QJF245" s="39"/>
      <c r="QJG245" s="39"/>
      <c r="QJH245" s="39"/>
      <c r="QJI245" s="39"/>
      <c r="QJJ245" s="39"/>
      <c r="QJK245" s="39"/>
      <c r="QJL245" s="39"/>
      <c r="QJM245" s="39"/>
      <c r="QJN245" s="39"/>
      <c r="QJO245" s="39"/>
      <c r="QJP245" s="39"/>
      <c r="QJQ245" s="39"/>
      <c r="QJR245" s="39"/>
      <c r="QJS245" s="39"/>
      <c r="QJT245" s="39"/>
      <c r="QJU245" s="39"/>
      <c r="QJV245" s="39"/>
      <c r="QJW245" s="39"/>
      <c r="QJX245" s="39"/>
      <c r="QJY245" s="39"/>
      <c r="QJZ245" s="39"/>
      <c r="QKA245" s="39"/>
      <c r="QKB245" s="39"/>
      <c r="QKC245" s="39"/>
      <c r="QKD245" s="39"/>
      <c r="QKE245" s="39"/>
      <c r="QKF245" s="39"/>
      <c r="QKG245" s="39"/>
      <c r="QKH245" s="39"/>
      <c r="QKI245" s="39"/>
      <c r="QKJ245" s="39"/>
      <c r="QKK245" s="39"/>
      <c r="QKL245" s="39"/>
      <c r="QKM245" s="39"/>
      <c r="QKN245" s="39"/>
      <c r="QKO245" s="39"/>
      <c r="QKP245" s="39"/>
      <c r="QKQ245" s="39"/>
      <c r="QKR245" s="39"/>
      <c r="QKS245" s="39"/>
      <c r="QKT245" s="39"/>
      <c r="QKU245" s="39"/>
      <c r="QKV245" s="39"/>
      <c r="QKW245" s="39"/>
      <c r="QKX245" s="39"/>
      <c r="QKY245" s="39"/>
      <c r="QKZ245" s="39"/>
      <c r="QLA245" s="39"/>
      <c r="QLB245" s="39"/>
      <c r="QLC245" s="39"/>
      <c r="QLD245" s="39"/>
      <c r="QLE245" s="39"/>
      <c r="QLF245" s="39"/>
      <c r="QLG245" s="39"/>
      <c r="QLH245" s="39"/>
      <c r="QLI245" s="39"/>
      <c r="QLJ245" s="39"/>
      <c r="QLK245" s="39"/>
      <c r="QLL245" s="39"/>
      <c r="QLM245" s="39"/>
      <c r="QLN245" s="39"/>
      <c r="QLO245" s="39"/>
      <c r="QLP245" s="39"/>
      <c r="QLQ245" s="39"/>
      <c r="QLR245" s="39"/>
      <c r="QLS245" s="39"/>
      <c r="QLT245" s="39"/>
      <c r="QLU245" s="39"/>
      <c r="QLV245" s="39"/>
      <c r="QLW245" s="39"/>
      <c r="QLX245" s="39"/>
      <c r="QLY245" s="39"/>
      <c r="QLZ245" s="39"/>
      <c r="QMA245" s="39"/>
      <c r="QMB245" s="39"/>
      <c r="QMC245" s="39"/>
      <c r="QMD245" s="39"/>
      <c r="QME245" s="39"/>
      <c r="QMF245" s="39"/>
      <c r="QMG245" s="39"/>
      <c r="QMH245" s="39"/>
      <c r="QMI245" s="39"/>
      <c r="QMJ245" s="39"/>
      <c r="QMK245" s="39"/>
      <c r="QML245" s="39"/>
      <c r="QMM245" s="39"/>
      <c r="QMN245" s="39"/>
      <c r="QMO245" s="39"/>
      <c r="QMP245" s="39"/>
      <c r="QMQ245" s="39"/>
      <c r="QMR245" s="39"/>
      <c r="QMS245" s="39"/>
      <c r="QMT245" s="39"/>
      <c r="QMU245" s="39"/>
      <c r="QMV245" s="39"/>
      <c r="QMW245" s="39"/>
      <c r="QMX245" s="39"/>
      <c r="QMY245" s="39"/>
      <c r="QMZ245" s="39"/>
      <c r="QNA245" s="39"/>
      <c r="QNB245" s="39"/>
      <c r="QNC245" s="39"/>
      <c r="QND245" s="39"/>
      <c r="QNE245" s="39"/>
      <c r="QNF245" s="39"/>
      <c r="QNG245" s="39"/>
      <c r="QNH245" s="39"/>
      <c r="QNI245" s="39"/>
      <c r="QNJ245" s="39"/>
      <c r="QNK245" s="39"/>
      <c r="QNL245" s="39"/>
      <c r="QNM245" s="39"/>
      <c r="QNN245" s="39"/>
      <c r="QNO245" s="39"/>
      <c r="QNP245" s="39"/>
      <c r="QNQ245" s="39"/>
      <c r="QNR245" s="39"/>
      <c r="QNS245" s="39"/>
      <c r="QNT245" s="39"/>
      <c r="QNU245" s="39"/>
      <c r="QNV245" s="39"/>
      <c r="QNW245" s="39"/>
      <c r="QNX245" s="39"/>
      <c r="QNY245" s="39"/>
      <c r="QNZ245" s="39"/>
      <c r="QOA245" s="39"/>
      <c r="QOB245" s="39"/>
      <c r="QOC245" s="39"/>
      <c r="QOD245" s="39"/>
      <c r="QOE245" s="39"/>
      <c r="QOF245" s="39"/>
      <c r="QOG245" s="39"/>
      <c r="QOH245" s="39"/>
      <c r="QOI245" s="39"/>
      <c r="QOJ245" s="39"/>
      <c r="QOK245" s="39"/>
      <c r="QOL245" s="39"/>
      <c r="QOM245" s="39"/>
      <c r="QON245" s="39"/>
      <c r="QOO245" s="39"/>
      <c r="QOP245" s="39"/>
      <c r="QOQ245" s="39"/>
      <c r="QOR245" s="39"/>
      <c r="QOS245" s="39"/>
      <c r="QOT245" s="39"/>
      <c r="QOU245" s="39"/>
      <c r="QOV245" s="39"/>
      <c r="QOW245" s="39"/>
      <c r="QOX245" s="39"/>
      <c r="QOY245" s="39"/>
      <c r="QOZ245" s="39"/>
      <c r="QPA245" s="39"/>
      <c r="QPB245" s="39"/>
      <c r="QPC245" s="39"/>
      <c r="QPD245" s="39"/>
      <c r="QPE245" s="39"/>
      <c r="QPF245" s="39"/>
      <c r="QPG245" s="39"/>
      <c r="QPH245" s="39"/>
      <c r="QPI245" s="39"/>
      <c r="QPJ245" s="39"/>
      <c r="QPK245" s="39"/>
      <c r="QPL245" s="39"/>
      <c r="QPM245" s="39"/>
      <c r="QPN245" s="39"/>
      <c r="QPO245" s="39"/>
      <c r="QPP245" s="39"/>
      <c r="QPQ245" s="39"/>
      <c r="QPR245" s="39"/>
      <c r="QPS245" s="39"/>
      <c r="QPT245" s="39"/>
      <c r="QPU245" s="39"/>
      <c r="QPV245" s="39"/>
      <c r="QPW245" s="39"/>
      <c r="QPX245" s="39"/>
      <c r="QPY245" s="39"/>
      <c r="QPZ245" s="39"/>
      <c r="QQA245" s="39"/>
      <c r="QQB245" s="39"/>
      <c r="QQC245" s="39"/>
      <c r="QQD245" s="39"/>
      <c r="QQE245" s="39"/>
      <c r="QQF245" s="39"/>
      <c r="QQG245" s="39"/>
      <c r="QQH245" s="39"/>
      <c r="QQI245" s="39"/>
      <c r="QQJ245" s="39"/>
      <c r="QQK245" s="39"/>
      <c r="QQL245" s="39"/>
      <c r="QQM245" s="39"/>
      <c r="QQN245" s="39"/>
      <c r="QQO245" s="39"/>
      <c r="QQP245" s="39"/>
      <c r="QQQ245" s="39"/>
      <c r="QQR245" s="39"/>
      <c r="QQS245" s="39"/>
      <c r="QQT245" s="39"/>
      <c r="QQU245" s="39"/>
      <c r="QQV245" s="39"/>
      <c r="QQW245" s="39"/>
      <c r="QQX245" s="39"/>
      <c r="QQY245" s="39"/>
      <c r="QQZ245" s="39"/>
      <c r="QRA245" s="39"/>
      <c r="QRB245" s="39"/>
      <c r="QRC245" s="39"/>
      <c r="QRD245" s="39"/>
      <c r="QRE245" s="39"/>
      <c r="QRF245" s="39"/>
      <c r="QRG245" s="39"/>
      <c r="QRH245" s="39"/>
      <c r="QRI245" s="39"/>
      <c r="QRJ245" s="39"/>
      <c r="QRK245" s="39"/>
      <c r="QRL245" s="39"/>
      <c r="QRM245" s="39"/>
      <c r="QRN245" s="39"/>
      <c r="QRO245" s="39"/>
      <c r="QRP245" s="39"/>
      <c r="QRQ245" s="39"/>
      <c r="QRR245" s="39"/>
      <c r="QRS245" s="39"/>
      <c r="QRT245" s="39"/>
      <c r="QRU245" s="39"/>
      <c r="QRV245" s="39"/>
      <c r="QRW245" s="39"/>
      <c r="QRX245" s="39"/>
      <c r="QRY245" s="39"/>
      <c r="QRZ245" s="39"/>
      <c r="QSA245" s="39"/>
      <c r="QSB245" s="39"/>
      <c r="QSC245" s="39"/>
      <c r="QSD245" s="39"/>
      <c r="QSE245" s="39"/>
      <c r="QSF245" s="39"/>
      <c r="QSG245" s="39"/>
      <c r="QSH245" s="39"/>
      <c r="QSI245" s="39"/>
      <c r="QSJ245" s="39"/>
      <c r="QSK245" s="39"/>
      <c r="QSL245" s="39"/>
      <c r="QSM245" s="39"/>
      <c r="QSN245" s="39"/>
      <c r="QSO245" s="39"/>
      <c r="QSP245" s="39"/>
      <c r="QSQ245" s="39"/>
      <c r="QSR245" s="39"/>
      <c r="QSS245" s="39"/>
      <c r="QST245" s="39"/>
      <c r="QSU245" s="39"/>
      <c r="QSV245" s="39"/>
      <c r="QSW245" s="39"/>
      <c r="QSX245" s="39"/>
      <c r="QSY245" s="39"/>
      <c r="QSZ245" s="39"/>
      <c r="QTA245" s="39"/>
      <c r="QTB245" s="39"/>
      <c r="QTC245" s="39"/>
      <c r="QTD245" s="39"/>
      <c r="QTE245" s="39"/>
      <c r="QTF245" s="39"/>
      <c r="QTG245" s="39"/>
      <c r="QTH245" s="39"/>
      <c r="QTI245" s="39"/>
      <c r="QTJ245" s="39"/>
      <c r="QTK245" s="39"/>
      <c r="QTL245" s="39"/>
      <c r="QTM245" s="39"/>
      <c r="QTN245" s="39"/>
      <c r="QTO245" s="39"/>
      <c r="QTP245" s="39"/>
      <c r="QTQ245" s="39"/>
      <c r="QTR245" s="39"/>
      <c r="QTS245" s="39"/>
      <c r="QTT245" s="39"/>
      <c r="QTU245" s="39"/>
      <c r="QTV245" s="39"/>
      <c r="QTW245" s="39"/>
      <c r="QTX245" s="39"/>
      <c r="QTY245" s="39"/>
      <c r="QTZ245" s="39"/>
      <c r="QUA245" s="39"/>
      <c r="QUB245" s="39"/>
      <c r="QUC245" s="39"/>
      <c r="QUD245" s="39"/>
      <c r="QUE245" s="39"/>
      <c r="QUF245" s="39"/>
      <c r="QUG245" s="39"/>
      <c r="QUH245" s="39"/>
      <c r="QUI245" s="39"/>
      <c r="QUJ245" s="39"/>
      <c r="QUK245" s="39"/>
      <c r="QUL245" s="39"/>
      <c r="QUM245" s="39"/>
      <c r="QUN245" s="39"/>
      <c r="QUO245" s="39"/>
      <c r="QUP245" s="39"/>
      <c r="QUQ245" s="39"/>
      <c r="QUR245" s="39"/>
      <c r="QUS245" s="39"/>
      <c r="QUT245" s="39"/>
      <c r="QUU245" s="39"/>
      <c r="QUV245" s="39"/>
      <c r="QUW245" s="39"/>
      <c r="QUX245" s="39"/>
      <c r="QUY245" s="39"/>
      <c r="QUZ245" s="39"/>
      <c r="QVA245" s="39"/>
      <c r="QVB245" s="39"/>
      <c r="QVC245" s="39"/>
      <c r="QVD245" s="39"/>
      <c r="QVE245" s="39"/>
      <c r="QVF245" s="39"/>
      <c r="QVG245" s="39"/>
      <c r="QVH245" s="39"/>
      <c r="QVI245" s="39"/>
      <c r="QVJ245" s="39"/>
      <c r="QVK245" s="39"/>
      <c r="QVL245" s="39"/>
      <c r="QVM245" s="39"/>
      <c r="QVN245" s="39"/>
      <c r="QVO245" s="39"/>
      <c r="QVP245" s="39"/>
      <c r="QVQ245" s="39"/>
      <c r="QVR245" s="39"/>
      <c r="QVS245" s="39"/>
      <c r="QVT245" s="39"/>
      <c r="QVU245" s="39"/>
      <c r="QVV245" s="39"/>
      <c r="QVW245" s="39"/>
      <c r="QVX245" s="39"/>
      <c r="QVY245" s="39"/>
      <c r="QVZ245" s="39"/>
      <c r="QWA245" s="39"/>
      <c r="QWB245" s="39"/>
      <c r="QWC245" s="39"/>
      <c r="QWD245" s="39"/>
      <c r="QWE245" s="39"/>
      <c r="QWF245" s="39"/>
      <c r="QWG245" s="39"/>
      <c r="QWH245" s="39"/>
      <c r="QWI245" s="39"/>
      <c r="QWJ245" s="39"/>
      <c r="QWK245" s="39"/>
      <c r="QWL245" s="39"/>
      <c r="QWM245" s="39"/>
      <c r="QWN245" s="39"/>
      <c r="QWO245" s="39"/>
      <c r="QWP245" s="39"/>
      <c r="QWQ245" s="39"/>
      <c r="QWR245" s="39"/>
      <c r="QWS245" s="39"/>
      <c r="QWT245" s="39"/>
      <c r="QWU245" s="39"/>
      <c r="QWV245" s="39"/>
      <c r="QWW245" s="39"/>
      <c r="QWX245" s="39"/>
      <c r="QWY245" s="39"/>
      <c r="QWZ245" s="39"/>
      <c r="QXA245" s="39"/>
      <c r="QXB245" s="39"/>
      <c r="QXC245" s="39"/>
      <c r="QXD245" s="39"/>
      <c r="QXE245" s="39"/>
      <c r="QXF245" s="39"/>
      <c r="QXG245" s="39"/>
      <c r="QXH245" s="39"/>
      <c r="QXI245" s="39"/>
      <c r="QXJ245" s="39"/>
      <c r="QXK245" s="39"/>
      <c r="QXL245" s="39"/>
      <c r="QXM245" s="39"/>
      <c r="QXN245" s="39"/>
      <c r="QXO245" s="39"/>
      <c r="QXP245" s="39"/>
      <c r="QXQ245" s="39"/>
      <c r="QXR245" s="39"/>
      <c r="QXS245" s="39"/>
      <c r="QXT245" s="39"/>
      <c r="QXU245" s="39"/>
      <c r="QXV245" s="39"/>
      <c r="QXW245" s="39"/>
      <c r="QXX245" s="39"/>
      <c r="QXY245" s="39"/>
      <c r="QXZ245" s="39"/>
      <c r="QYA245" s="39"/>
      <c r="QYB245" s="39"/>
      <c r="QYC245" s="39"/>
      <c r="QYD245" s="39"/>
      <c r="QYE245" s="39"/>
      <c r="QYF245" s="39"/>
      <c r="QYG245" s="39"/>
      <c r="QYH245" s="39"/>
      <c r="QYI245" s="39"/>
      <c r="QYJ245" s="39"/>
      <c r="QYK245" s="39"/>
      <c r="QYL245" s="39"/>
      <c r="QYM245" s="39"/>
      <c r="QYN245" s="39"/>
      <c r="QYO245" s="39"/>
      <c r="QYP245" s="39"/>
      <c r="QYQ245" s="39"/>
      <c r="QYR245" s="39"/>
      <c r="QYS245" s="39"/>
      <c r="QYT245" s="39"/>
      <c r="QYU245" s="39"/>
      <c r="QYV245" s="39"/>
      <c r="QYW245" s="39"/>
      <c r="QYX245" s="39"/>
      <c r="QYY245" s="39"/>
      <c r="QYZ245" s="39"/>
      <c r="QZA245" s="39"/>
      <c r="QZB245" s="39"/>
      <c r="QZC245" s="39"/>
      <c r="QZD245" s="39"/>
      <c r="QZE245" s="39"/>
      <c r="QZF245" s="39"/>
      <c r="QZG245" s="39"/>
      <c r="QZH245" s="39"/>
      <c r="QZI245" s="39"/>
      <c r="QZJ245" s="39"/>
      <c r="QZK245" s="39"/>
      <c r="QZL245" s="39"/>
      <c r="QZM245" s="39"/>
      <c r="QZN245" s="39"/>
      <c r="QZO245" s="39"/>
      <c r="QZP245" s="39"/>
      <c r="QZQ245" s="39"/>
      <c r="QZR245" s="39"/>
      <c r="QZS245" s="39"/>
      <c r="QZT245" s="39"/>
      <c r="QZU245" s="39"/>
      <c r="QZV245" s="39"/>
      <c r="QZW245" s="39"/>
      <c r="QZX245" s="39"/>
      <c r="QZY245" s="39"/>
      <c r="QZZ245" s="39"/>
      <c r="RAA245" s="39"/>
      <c r="RAB245" s="39"/>
      <c r="RAC245" s="39"/>
      <c r="RAD245" s="39"/>
      <c r="RAE245" s="39"/>
      <c r="RAF245" s="39"/>
      <c r="RAG245" s="39"/>
      <c r="RAH245" s="39"/>
      <c r="RAI245" s="39"/>
      <c r="RAJ245" s="39"/>
      <c r="RAK245" s="39"/>
      <c r="RAL245" s="39"/>
      <c r="RAM245" s="39"/>
      <c r="RAN245" s="39"/>
      <c r="RAO245" s="39"/>
      <c r="RAP245" s="39"/>
      <c r="RAQ245" s="39"/>
      <c r="RAR245" s="39"/>
      <c r="RAS245" s="39"/>
      <c r="RAT245" s="39"/>
      <c r="RAU245" s="39"/>
      <c r="RAV245" s="39"/>
      <c r="RAW245" s="39"/>
      <c r="RAX245" s="39"/>
      <c r="RAY245" s="39"/>
      <c r="RAZ245" s="39"/>
      <c r="RBA245" s="39"/>
      <c r="RBB245" s="39"/>
      <c r="RBC245" s="39"/>
      <c r="RBD245" s="39"/>
      <c r="RBE245" s="39"/>
      <c r="RBF245" s="39"/>
      <c r="RBG245" s="39"/>
      <c r="RBH245" s="39"/>
      <c r="RBI245" s="39"/>
      <c r="RBJ245" s="39"/>
      <c r="RBK245" s="39"/>
      <c r="RBL245" s="39"/>
      <c r="RBM245" s="39"/>
      <c r="RBN245" s="39"/>
      <c r="RBO245" s="39"/>
      <c r="RBP245" s="39"/>
      <c r="RBQ245" s="39"/>
      <c r="RBR245" s="39"/>
      <c r="RBS245" s="39"/>
      <c r="RBT245" s="39"/>
      <c r="RBU245" s="39"/>
      <c r="RBV245" s="39"/>
      <c r="RBW245" s="39"/>
      <c r="RBX245" s="39"/>
      <c r="RBY245" s="39"/>
      <c r="RBZ245" s="39"/>
      <c r="RCA245" s="39"/>
      <c r="RCB245" s="39"/>
      <c r="RCC245" s="39"/>
      <c r="RCD245" s="39"/>
      <c r="RCE245" s="39"/>
      <c r="RCF245" s="39"/>
      <c r="RCG245" s="39"/>
      <c r="RCH245" s="39"/>
      <c r="RCI245" s="39"/>
      <c r="RCJ245" s="39"/>
      <c r="RCK245" s="39"/>
      <c r="RCL245" s="39"/>
      <c r="RCM245" s="39"/>
      <c r="RCN245" s="39"/>
      <c r="RCO245" s="39"/>
      <c r="RCP245" s="39"/>
      <c r="RCQ245" s="39"/>
      <c r="RCR245" s="39"/>
      <c r="RCS245" s="39"/>
      <c r="RCT245" s="39"/>
      <c r="RCU245" s="39"/>
      <c r="RCV245" s="39"/>
      <c r="RCW245" s="39"/>
      <c r="RCX245" s="39"/>
      <c r="RCY245" s="39"/>
      <c r="RCZ245" s="39"/>
      <c r="RDA245" s="39"/>
      <c r="RDB245" s="39"/>
      <c r="RDC245" s="39"/>
      <c r="RDD245" s="39"/>
      <c r="RDE245" s="39"/>
      <c r="RDF245" s="39"/>
      <c r="RDG245" s="39"/>
      <c r="RDH245" s="39"/>
      <c r="RDI245" s="39"/>
      <c r="RDJ245" s="39"/>
      <c r="RDK245" s="39"/>
      <c r="RDL245" s="39"/>
      <c r="RDM245" s="39"/>
      <c r="RDN245" s="39"/>
      <c r="RDO245" s="39"/>
      <c r="RDP245" s="39"/>
      <c r="RDQ245" s="39"/>
      <c r="RDR245" s="39"/>
      <c r="RDS245" s="39"/>
      <c r="RDT245" s="39"/>
      <c r="RDU245" s="39"/>
      <c r="RDV245" s="39"/>
      <c r="RDW245" s="39"/>
      <c r="RDX245" s="39"/>
      <c r="RDY245" s="39"/>
      <c r="RDZ245" s="39"/>
      <c r="REA245" s="39"/>
      <c r="REB245" s="39"/>
      <c r="REC245" s="39"/>
      <c r="RED245" s="39"/>
      <c r="REE245" s="39"/>
      <c r="REF245" s="39"/>
      <c r="REG245" s="39"/>
      <c r="REH245" s="39"/>
      <c r="REI245" s="39"/>
      <c r="REJ245" s="39"/>
      <c r="REK245" s="39"/>
      <c r="REL245" s="39"/>
      <c r="REM245" s="39"/>
      <c r="REN245" s="39"/>
      <c r="REO245" s="39"/>
      <c r="REP245" s="39"/>
      <c r="REQ245" s="39"/>
      <c r="RER245" s="39"/>
      <c r="RES245" s="39"/>
      <c r="RET245" s="39"/>
      <c r="REU245" s="39"/>
      <c r="REV245" s="39"/>
      <c r="REW245" s="39"/>
      <c r="REX245" s="39"/>
      <c r="REY245" s="39"/>
      <c r="REZ245" s="39"/>
      <c r="RFA245" s="39"/>
      <c r="RFB245" s="39"/>
      <c r="RFC245" s="39"/>
      <c r="RFD245" s="39"/>
      <c r="RFE245" s="39"/>
      <c r="RFF245" s="39"/>
      <c r="RFG245" s="39"/>
      <c r="RFH245" s="39"/>
      <c r="RFI245" s="39"/>
      <c r="RFJ245" s="39"/>
      <c r="RFK245" s="39"/>
      <c r="RFL245" s="39"/>
      <c r="RFM245" s="39"/>
      <c r="RFN245" s="39"/>
      <c r="RFO245" s="39"/>
      <c r="RFP245" s="39"/>
      <c r="RFQ245" s="39"/>
      <c r="RFR245" s="39"/>
      <c r="RFS245" s="39"/>
      <c r="RFT245" s="39"/>
      <c r="RFU245" s="39"/>
      <c r="RFV245" s="39"/>
      <c r="RFW245" s="39"/>
      <c r="RFX245" s="39"/>
      <c r="RFY245" s="39"/>
      <c r="RFZ245" s="39"/>
      <c r="RGA245" s="39"/>
      <c r="RGB245" s="39"/>
      <c r="RGC245" s="39"/>
      <c r="RGD245" s="39"/>
      <c r="RGE245" s="39"/>
      <c r="RGF245" s="39"/>
      <c r="RGG245" s="39"/>
      <c r="RGH245" s="39"/>
      <c r="RGI245" s="39"/>
      <c r="RGJ245" s="39"/>
      <c r="RGK245" s="39"/>
      <c r="RGL245" s="39"/>
      <c r="RGM245" s="39"/>
      <c r="RGN245" s="39"/>
      <c r="RGO245" s="39"/>
      <c r="RGP245" s="39"/>
      <c r="RGQ245" s="39"/>
      <c r="RGR245" s="39"/>
      <c r="RGS245" s="39"/>
      <c r="RGT245" s="39"/>
      <c r="RGU245" s="39"/>
      <c r="RGV245" s="39"/>
      <c r="RGW245" s="39"/>
      <c r="RGX245" s="39"/>
      <c r="RGY245" s="39"/>
      <c r="RGZ245" s="39"/>
      <c r="RHA245" s="39"/>
      <c r="RHB245" s="39"/>
      <c r="RHC245" s="39"/>
      <c r="RHD245" s="39"/>
      <c r="RHE245" s="39"/>
      <c r="RHF245" s="39"/>
      <c r="RHG245" s="39"/>
      <c r="RHH245" s="39"/>
      <c r="RHI245" s="39"/>
      <c r="RHJ245" s="39"/>
      <c r="RHK245" s="39"/>
      <c r="RHL245" s="39"/>
      <c r="RHM245" s="39"/>
      <c r="RHN245" s="39"/>
      <c r="RHO245" s="39"/>
      <c r="RHP245" s="39"/>
      <c r="RHQ245" s="39"/>
      <c r="RHR245" s="39"/>
      <c r="RHS245" s="39"/>
      <c r="RHT245" s="39"/>
      <c r="RHU245" s="39"/>
      <c r="RHV245" s="39"/>
      <c r="RHW245" s="39"/>
      <c r="RHX245" s="39"/>
      <c r="RHY245" s="39"/>
      <c r="RHZ245" s="39"/>
      <c r="RIA245" s="39"/>
      <c r="RIB245" s="39"/>
      <c r="RIC245" s="39"/>
      <c r="RID245" s="39"/>
      <c r="RIE245" s="39"/>
      <c r="RIF245" s="39"/>
      <c r="RIG245" s="39"/>
      <c r="RIH245" s="39"/>
      <c r="RII245" s="39"/>
      <c r="RIJ245" s="39"/>
      <c r="RIK245" s="39"/>
      <c r="RIL245" s="39"/>
      <c r="RIM245" s="39"/>
      <c r="RIN245" s="39"/>
      <c r="RIO245" s="39"/>
      <c r="RIP245" s="39"/>
      <c r="RIQ245" s="39"/>
      <c r="RIR245" s="39"/>
      <c r="RIS245" s="39"/>
      <c r="RIT245" s="39"/>
      <c r="RIU245" s="39"/>
      <c r="RIV245" s="39"/>
      <c r="RIW245" s="39"/>
      <c r="RIX245" s="39"/>
      <c r="RIY245" s="39"/>
      <c r="RIZ245" s="39"/>
      <c r="RJA245" s="39"/>
      <c r="RJB245" s="39"/>
      <c r="RJC245" s="39"/>
      <c r="RJD245" s="39"/>
      <c r="RJE245" s="39"/>
      <c r="RJF245" s="39"/>
      <c r="RJG245" s="39"/>
      <c r="RJH245" s="39"/>
      <c r="RJI245" s="39"/>
      <c r="RJJ245" s="39"/>
      <c r="RJK245" s="39"/>
      <c r="RJL245" s="39"/>
      <c r="RJM245" s="39"/>
      <c r="RJN245" s="39"/>
      <c r="RJO245" s="39"/>
      <c r="RJP245" s="39"/>
      <c r="RJQ245" s="39"/>
      <c r="RJR245" s="39"/>
      <c r="RJS245" s="39"/>
      <c r="RJT245" s="39"/>
      <c r="RJU245" s="39"/>
      <c r="RJV245" s="39"/>
      <c r="RJW245" s="39"/>
      <c r="RJX245" s="39"/>
      <c r="RJY245" s="39"/>
      <c r="RJZ245" s="39"/>
      <c r="RKA245" s="39"/>
      <c r="RKB245" s="39"/>
      <c r="RKC245" s="39"/>
      <c r="RKD245" s="39"/>
      <c r="RKE245" s="39"/>
      <c r="RKF245" s="39"/>
      <c r="RKG245" s="39"/>
      <c r="RKH245" s="39"/>
      <c r="RKI245" s="39"/>
      <c r="RKJ245" s="39"/>
      <c r="RKK245" s="39"/>
      <c r="RKL245" s="39"/>
      <c r="RKM245" s="39"/>
      <c r="RKN245" s="39"/>
      <c r="RKO245" s="39"/>
      <c r="RKP245" s="39"/>
      <c r="RKQ245" s="39"/>
      <c r="RKR245" s="39"/>
      <c r="RKS245" s="39"/>
      <c r="RKT245" s="39"/>
      <c r="RKU245" s="39"/>
      <c r="RKV245" s="39"/>
      <c r="RKW245" s="39"/>
      <c r="RKX245" s="39"/>
      <c r="RKY245" s="39"/>
      <c r="RKZ245" s="39"/>
      <c r="RLA245" s="39"/>
      <c r="RLB245" s="39"/>
      <c r="RLC245" s="39"/>
      <c r="RLD245" s="39"/>
      <c r="RLE245" s="39"/>
      <c r="RLF245" s="39"/>
      <c r="RLG245" s="39"/>
      <c r="RLH245" s="39"/>
      <c r="RLI245" s="39"/>
      <c r="RLJ245" s="39"/>
      <c r="RLK245" s="39"/>
      <c r="RLL245" s="39"/>
      <c r="RLM245" s="39"/>
      <c r="RLN245" s="39"/>
      <c r="RLO245" s="39"/>
      <c r="RLP245" s="39"/>
      <c r="RLQ245" s="39"/>
      <c r="RLR245" s="39"/>
      <c r="RLS245" s="39"/>
      <c r="RLT245" s="39"/>
      <c r="RLU245" s="39"/>
      <c r="RLV245" s="39"/>
      <c r="RLW245" s="39"/>
      <c r="RLX245" s="39"/>
      <c r="RLY245" s="39"/>
      <c r="RLZ245" s="39"/>
      <c r="RMA245" s="39"/>
      <c r="RMB245" s="39"/>
      <c r="RMC245" s="39"/>
      <c r="RMD245" s="39"/>
      <c r="RME245" s="39"/>
      <c r="RMF245" s="39"/>
      <c r="RMG245" s="39"/>
      <c r="RMH245" s="39"/>
      <c r="RMI245" s="39"/>
      <c r="RMJ245" s="39"/>
      <c r="RMK245" s="39"/>
      <c r="RML245" s="39"/>
      <c r="RMM245" s="39"/>
      <c r="RMN245" s="39"/>
      <c r="RMO245" s="39"/>
      <c r="RMP245" s="39"/>
      <c r="RMQ245" s="39"/>
      <c r="RMR245" s="39"/>
      <c r="RMS245" s="39"/>
      <c r="RMT245" s="39"/>
      <c r="RMU245" s="39"/>
      <c r="RMV245" s="39"/>
      <c r="RMW245" s="39"/>
      <c r="RMX245" s="39"/>
      <c r="RMY245" s="39"/>
      <c r="RMZ245" s="39"/>
      <c r="RNA245" s="39"/>
      <c r="RNB245" s="39"/>
      <c r="RNC245" s="39"/>
      <c r="RND245" s="39"/>
      <c r="RNE245" s="39"/>
      <c r="RNF245" s="39"/>
      <c r="RNG245" s="39"/>
      <c r="RNH245" s="39"/>
      <c r="RNI245" s="39"/>
      <c r="RNJ245" s="39"/>
      <c r="RNK245" s="39"/>
      <c r="RNL245" s="39"/>
      <c r="RNM245" s="39"/>
      <c r="RNN245" s="39"/>
      <c r="RNO245" s="39"/>
      <c r="RNP245" s="39"/>
      <c r="RNQ245" s="39"/>
      <c r="RNR245" s="39"/>
      <c r="RNS245" s="39"/>
      <c r="RNT245" s="39"/>
      <c r="RNU245" s="39"/>
      <c r="RNV245" s="39"/>
      <c r="RNW245" s="39"/>
      <c r="RNX245" s="39"/>
      <c r="RNY245" s="39"/>
      <c r="RNZ245" s="39"/>
      <c r="ROA245" s="39"/>
      <c r="ROB245" s="39"/>
      <c r="ROC245" s="39"/>
      <c r="ROD245" s="39"/>
      <c r="ROE245" s="39"/>
      <c r="ROF245" s="39"/>
      <c r="ROG245" s="39"/>
      <c r="ROH245" s="39"/>
      <c r="ROI245" s="39"/>
      <c r="ROJ245" s="39"/>
      <c r="ROK245" s="39"/>
      <c r="ROL245" s="39"/>
      <c r="ROM245" s="39"/>
      <c r="RON245" s="39"/>
      <c r="ROO245" s="39"/>
      <c r="ROP245" s="39"/>
      <c r="ROQ245" s="39"/>
      <c r="ROR245" s="39"/>
      <c r="ROS245" s="39"/>
      <c r="ROT245" s="39"/>
      <c r="ROU245" s="39"/>
      <c r="ROV245" s="39"/>
      <c r="ROW245" s="39"/>
      <c r="ROX245" s="39"/>
      <c r="ROY245" s="39"/>
      <c r="ROZ245" s="39"/>
      <c r="RPA245" s="39"/>
      <c r="RPB245" s="39"/>
      <c r="RPC245" s="39"/>
      <c r="RPD245" s="39"/>
      <c r="RPE245" s="39"/>
      <c r="RPF245" s="39"/>
      <c r="RPG245" s="39"/>
      <c r="RPH245" s="39"/>
      <c r="RPI245" s="39"/>
      <c r="RPJ245" s="39"/>
      <c r="RPK245" s="39"/>
      <c r="RPL245" s="39"/>
      <c r="RPM245" s="39"/>
      <c r="RPN245" s="39"/>
      <c r="RPO245" s="39"/>
      <c r="RPP245" s="39"/>
      <c r="RPQ245" s="39"/>
      <c r="RPR245" s="39"/>
      <c r="RPS245" s="39"/>
      <c r="RPT245" s="39"/>
      <c r="RPU245" s="39"/>
      <c r="RPV245" s="39"/>
      <c r="RPW245" s="39"/>
      <c r="RPX245" s="39"/>
      <c r="RPY245" s="39"/>
      <c r="RPZ245" s="39"/>
      <c r="RQA245" s="39"/>
      <c r="RQB245" s="39"/>
      <c r="RQC245" s="39"/>
      <c r="RQD245" s="39"/>
      <c r="RQE245" s="39"/>
      <c r="RQF245" s="39"/>
      <c r="RQG245" s="39"/>
      <c r="RQH245" s="39"/>
      <c r="RQI245" s="39"/>
      <c r="RQJ245" s="39"/>
      <c r="RQK245" s="39"/>
      <c r="RQL245" s="39"/>
      <c r="RQM245" s="39"/>
      <c r="RQN245" s="39"/>
      <c r="RQO245" s="39"/>
      <c r="RQP245" s="39"/>
      <c r="RQQ245" s="39"/>
      <c r="RQR245" s="39"/>
      <c r="RQS245" s="39"/>
      <c r="RQT245" s="39"/>
      <c r="RQU245" s="39"/>
      <c r="RQV245" s="39"/>
      <c r="RQW245" s="39"/>
      <c r="RQX245" s="39"/>
      <c r="RQY245" s="39"/>
      <c r="RQZ245" s="39"/>
      <c r="RRA245" s="39"/>
      <c r="RRB245" s="39"/>
      <c r="RRC245" s="39"/>
      <c r="RRD245" s="39"/>
      <c r="RRE245" s="39"/>
      <c r="RRF245" s="39"/>
      <c r="RRG245" s="39"/>
      <c r="RRH245" s="39"/>
      <c r="RRI245" s="39"/>
      <c r="RRJ245" s="39"/>
      <c r="RRK245" s="39"/>
      <c r="RRL245" s="39"/>
      <c r="RRM245" s="39"/>
      <c r="RRN245" s="39"/>
      <c r="RRO245" s="39"/>
      <c r="RRP245" s="39"/>
      <c r="RRQ245" s="39"/>
      <c r="RRR245" s="39"/>
      <c r="RRS245" s="39"/>
      <c r="RRT245" s="39"/>
      <c r="RRU245" s="39"/>
      <c r="RRV245" s="39"/>
      <c r="RRW245" s="39"/>
      <c r="RRX245" s="39"/>
      <c r="RRY245" s="39"/>
      <c r="RRZ245" s="39"/>
      <c r="RSA245" s="39"/>
      <c r="RSB245" s="39"/>
      <c r="RSC245" s="39"/>
      <c r="RSD245" s="39"/>
      <c r="RSE245" s="39"/>
      <c r="RSF245" s="39"/>
      <c r="RSG245" s="39"/>
      <c r="RSH245" s="39"/>
      <c r="RSI245" s="39"/>
      <c r="RSJ245" s="39"/>
      <c r="RSK245" s="39"/>
      <c r="RSL245" s="39"/>
      <c r="RSM245" s="39"/>
      <c r="RSN245" s="39"/>
      <c r="RSO245" s="39"/>
      <c r="RSP245" s="39"/>
      <c r="RSQ245" s="39"/>
      <c r="RSR245" s="39"/>
      <c r="RSS245" s="39"/>
      <c r="RST245" s="39"/>
      <c r="RSU245" s="39"/>
      <c r="RSV245" s="39"/>
      <c r="RSW245" s="39"/>
      <c r="RSX245" s="39"/>
      <c r="RSY245" s="39"/>
      <c r="RSZ245" s="39"/>
      <c r="RTA245" s="39"/>
      <c r="RTB245" s="39"/>
      <c r="RTC245" s="39"/>
      <c r="RTD245" s="39"/>
      <c r="RTE245" s="39"/>
      <c r="RTF245" s="39"/>
      <c r="RTG245" s="39"/>
      <c r="RTH245" s="39"/>
      <c r="RTI245" s="39"/>
      <c r="RTJ245" s="39"/>
      <c r="RTK245" s="39"/>
      <c r="RTL245" s="39"/>
      <c r="RTM245" s="39"/>
      <c r="RTN245" s="39"/>
      <c r="RTO245" s="39"/>
      <c r="RTP245" s="39"/>
      <c r="RTQ245" s="39"/>
      <c r="RTR245" s="39"/>
      <c r="RTS245" s="39"/>
      <c r="RTT245" s="39"/>
      <c r="RTU245" s="39"/>
      <c r="RTV245" s="39"/>
      <c r="RTW245" s="39"/>
      <c r="RTX245" s="39"/>
      <c r="RTY245" s="39"/>
      <c r="RTZ245" s="39"/>
      <c r="RUA245" s="39"/>
      <c r="RUB245" s="39"/>
      <c r="RUC245" s="39"/>
      <c r="RUD245" s="39"/>
      <c r="RUE245" s="39"/>
      <c r="RUF245" s="39"/>
      <c r="RUG245" s="39"/>
      <c r="RUH245" s="39"/>
      <c r="RUI245" s="39"/>
      <c r="RUJ245" s="39"/>
      <c r="RUK245" s="39"/>
      <c r="RUL245" s="39"/>
      <c r="RUM245" s="39"/>
      <c r="RUN245" s="39"/>
      <c r="RUO245" s="39"/>
      <c r="RUP245" s="39"/>
      <c r="RUQ245" s="39"/>
      <c r="RUR245" s="39"/>
      <c r="RUS245" s="39"/>
      <c r="RUT245" s="39"/>
      <c r="RUU245" s="39"/>
      <c r="RUV245" s="39"/>
      <c r="RUW245" s="39"/>
      <c r="RUX245" s="39"/>
      <c r="RUY245" s="39"/>
      <c r="RUZ245" s="39"/>
      <c r="RVA245" s="39"/>
      <c r="RVB245" s="39"/>
      <c r="RVC245" s="39"/>
      <c r="RVD245" s="39"/>
      <c r="RVE245" s="39"/>
      <c r="RVF245" s="39"/>
      <c r="RVG245" s="39"/>
      <c r="RVH245" s="39"/>
      <c r="RVI245" s="39"/>
      <c r="RVJ245" s="39"/>
      <c r="RVK245" s="39"/>
      <c r="RVL245" s="39"/>
      <c r="RVM245" s="39"/>
      <c r="RVN245" s="39"/>
      <c r="RVO245" s="39"/>
      <c r="RVP245" s="39"/>
      <c r="RVQ245" s="39"/>
      <c r="RVR245" s="39"/>
      <c r="RVS245" s="39"/>
      <c r="RVT245" s="39"/>
      <c r="RVU245" s="39"/>
      <c r="RVV245" s="39"/>
      <c r="RVW245" s="39"/>
      <c r="RVX245" s="39"/>
      <c r="RVY245" s="39"/>
      <c r="RVZ245" s="39"/>
      <c r="RWA245" s="39"/>
      <c r="RWB245" s="39"/>
      <c r="RWC245" s="39"/>
      <c r="RWD245" s="39"/>
      <c r="RWE245" s="39"/>
      <c r="RWF245" s="39"/>
      <c r="RWG245" s="39"/>
      <c r="RWH245" s="39"/>
      <c r="RWI245" s="39"/>
      <c r="RWJ245" s="39"/>
      <c r="RWK245" s="39"/>
      <c r="RWL245" s="39"/>
      <c r="RWM245" s="39"/>
      <c r="RWN245" s="39"/>
      <c r="RWO245" s="39"/>
      <c r="RWP245" s="39"/>
      <c r="RWQ245" s="39"/>
      <c r="RWR245" s="39"/>
      <c r="RWS245" s="39"/>
      <c r="RWT245" s="39"/>
      <c r="RWU245" s="39"/>
      <c r="RWV245" s="39"/>
      <c r="RWW245" s="39"/>
      <c r="RWX245" s="39"/>
      <c r="RWY245" s="39"/>
      <c r="RWZ245" s="39"/>
      <c r="RXA245" s="39"/>
      <c r="RXB245" s="39"/>
      <c r="RXC245" s="39"/>
      <c r="RXD245" s="39"/>
      <c r="RXE245" s="39"/>
      <c r="RXF245" s="39"/>
      <c r="RXG245" s="39"/>
      <c r="RXH245" s="39"/>
      <c r="RXI245" s="39"/>
      <c r="RXJ245" s="39"/>
      <c r="RXK245" s="39"/>
      <c r="RXL245" s="39"/>
      <c r="RXM245" s="39"/>
      <c r="RXN245" s="39"/>
      <c r="RXO245" s="39"/>
      <c r="RXP245" s="39"/>
      <c r="RXQ245" s="39"/>
      <c r="RXR245" s="39"/>
      <c r="RXS245" s="39"/>
      <c r="RXT245" s="39"/>
      <c r="RXU245" s="39"/>
      <c r="RXV245" s="39"/>
      <c r="RXW245" s="39"/>
      <c r="RXX245" s="39"/>
      <c r="RXY245" s="39"/>
      <c r="RXZ245" s="39"/>
      <c r="RYA245" s="39"/>
      <c r="RYB245" s="39"/>
      <c r="RYC245" s="39"/>
      <c r="RYD245" s="39"/>
      <c r="RYE245" s="39"/>
      <c r="RYF245" s="39"/>
      <c r="RYG245" s="39"/>
      <c r="RYH245" s="39"/>
      <c r="RYI245" s="39"/>
      <c r="RYJ245" s="39"/>
      <c r="RYK245" s="39"/>
      <c r="RYL245" s="39"/>
      <c r="RYM245" s="39"/>
      <c r="RYN245" s="39"/>
      <c r="RYO245" s="39"/>
      <c r="RYP245" s="39"/>
      <c r="RYQ245" s="39"/>
      <c r="RYR245" s="39"/>
      <c r="RYS245" s="39"/>
      <c r="RYT245" s="39"/>
      <c r="RYU245" s="39"/>
      <c r="RYV245" s="39"/>
      <c r="RYW245" s="39"/>
      <c r="RYX245" s="39"/>
      <c r="RYY245" s="39"/>
      <c r="RYZ245" s="39"/>
      <c r="RZA245" s="39"/>
      <c r="RZB245" s="39"/>
      <c r="RZC245" s="39"/>
      <c r="RZD245" s="39"/>
      <c r="RZE245" s="39"/>
      <c r="RZF245" s="39"/>
      <c r="RZG245" s="39"/>
      <c r="RZH245" s="39"/>
      <c r="RZI245" s="39"/>
      <c r="RZJ245" s="39"/>
      <c r="RZK245" s="39"/>
      <c r="RZL245" s="39"/>
      <c r="RZM245" s="39"/>
      <c r="RZN245" s="39"/>
      <c r="RZO245" s="39"/>
      <c r="RZP245" s="39"/>
      <c r="RZQ245" s="39"/>
      <c r="RZR245" s="39"/>
      <c r="RZS245" s="39"/>
      <c r="RZT245" s="39"/>
      <c r="RZU245" s="39"/>
      <c r="RZV245" s="39"/>
      <c r="RZW245" s="39"/>
      <c r="RZX245" s="39"/>
      <c r="RZY245" s="39"/>
      <c r="RZZ245" s="39"/>
      <c r="SAA245" s="39"/>
      <c r="SAB245" s="39"/>
      <c r="SAC245" s="39"/>
      <c r="SAD245" s="39"/>
      <c r="SAE245" s="39"/>
      <c r="SAF245" s="39"/>
      <c r="SAG245" s="39"/>
      <c r="SAH245" s="39"/>
      <c r="SAI245" s="39"/>
      <c r="SAJ245" s="39"/>
      <c r="SAK245" s="39"/>
      <c r="SAL245" s="39"/>
      <c r="SAM245" s="39"/>
      <c r="SAN245" s="39"/>
      <c r="SAO245" s="39"/>
      <c r="SAP245" s="39"/>
      <c r="SAQ245" s="39"/>
      <c r="SAR245" s="39"/>
      <c r="SAS245" s="39"/>
      <c r="SAT245" s="39"/>
      <c r="SAU245" s="39"/>
      <c r="SAV245" s="39"/>
      <c r="SAW245" s="39"/>
      <c r="SAX245" s="39"/>
      <c r="SAY245" s="39"/>
      <c r="SAZ245" s="39"/>
      <c r="SBA245" s="39"/>
      <c r="SBB245" s="39"/>
      <c r="SBC245" s="39"/>
      <c r="SBD245" s="39"/>
      <c r="SBE245" s="39"/>
      <c r="SBF245" s="39"/>
      <c r="SBG245" s="39"/>
      <c r="SBH245" s="39"/>
      <c r="SBI245" s="39"/>
      <c r="SBJ245" s="39"/>
      <c r="SBK245" s="39"/>
      <c r="SBL245" s="39"/>
      <c r="SBM245" s="39"/>
      <c r="SBN245" s="39"/>
      <c r="SBO245" s="39"/>
      <c r="SBP245" s="39"/>
      <c r="SBQ245" s="39"/>
      <c r="SBR245" s="39"/>
      <c r="SBS245" s="39"/>
      <c r="SBT245" s="39"/>
      <c r="SBU245" s="39"/>
      <c r="SBV245" s="39"/>
      <c r="SBW245" s="39"/>
      <c r="SBX245" s="39"/>
      <c r="SBY245" s="39"/>
      <c r="SBZ245" s="39"/>
      <c r="SCA245" s="39"/>
      <c r="SCB245" s="39"/>
      <c r="SCC245" s="39"/>
      <c r="SCD245" s="39"/>
      <c r="SCE245" s="39"/>
      <c r="SCF245" s="39"/>
      <c r="SCG245" s="39"/>
      <c r="SCH245" s="39"/>
      <c r="SCI245" s="39"/>
      <c r="SCJ245" s="39"/>
      <c r="SCK245" s="39"/>
      <c r="SCL245" s="39"/>
      <c r="SCM245" s="39"/>
      <c r="SCN245" s="39"/>
      <c r="SCO245" s="39"/>
      <c r="SCP245" s="39"/>
      <c r="SCQ245" s="39"/>
      <c r="SCR245" s="39"/>
      <c r="SCS245" s="39"/>
      <c r="SCT245" s="39"/>
      <c r="SCU245" s="39"/>
      <c r="SCV245" s="39"/>
      <c r="SCW245" s="39"/>
      <c r="SCX245" s="39"/>
      <c r="SCY245" s="39"/>
      <c r="SCZ245" s="39"/>
      <c r="SDA245" s="39"/>
      <c r="SDB245" s="39"/>
      <c r="SDC245" s="39"/>
      <c r="SDD245" s="39"/>
      <c r="SDE245" s="39"/>
      <c r="SDF245" s="39"/>
      <c r="SDG245" s="39"/>
      <c r="SDH245" s="39"/>
      <c r="SDI245" s="39"/>
      <c r="SDJ245" s="39"/>
      <c r="SDK245" s="39"/>
      <c r="SDL245" s="39"/>
      <c r="SDM245" s="39"/>
      <c r="SDN245" s="39"/>
      <c r="SDO245" s="39"/>
      <c r="SDP245" s="39"/>
      <c r="SDQ245" s="39"/>
      <c r="SDR245" s="39"/>
      <c r="SDS245" s="39"/>
      <c r="SDT245" s="39"/>
      <c r="SDU245" s="39"/>
      <c r="SDV245" s="39"/>
      <c r="SDW245" s="39"/>
      <c r="SDX245" s="39"/>
      <c r="SDY245" s="39"/>
      <c r="SDZ245" s="39"/>
      <c r="SEA245" s="39"/>
      <c r="SEB245" s="39"/>
      <c r="SEC245" s="39"/>
      <c r="SED245" s="39"/>
      <c r="SEE245" s="39"/>
      <c r="SEF245" s="39"/>
      <c r="SEG245" s="39"/>
      <c r="SEH245" s="39"/>
      <c r="SEI245" s="39"/>
      <c r="SEJ245" s="39"/>
      <c r="SEK245" s="39"/>
      <c r="SEL245" s="39"/>
      <c r="SEM245" s="39"/>
      <c r="SEN245" s="39"/>
      <c r="SEO245" s="39"/>
      <c r="SEP245" s="39"/>
      <c r="SEQ245" s="39"/>
      <c r="SER245" s="39"/>
      <c r="SES245" s="39"/>
      <c r="SET245" s="39"/>
      <c r="SEU245" s="39"/>
      <c r="SEV245" s="39"/>
      <c r="SEW245" s="39"/>
      <c r="SEX245" s="39"/>
      <c r="SEY245" s="39"/>
      <c r="SEZ245" s="39"/>
      <c r="SFA245" s="39"/>
      <c r="SFB245" s="39"/>
      <c r="SFC245" s="39"/>
      <c r="SFD245" s="39"/>
      <c r="SFE245" s="39"/>
      <c r="SFF245" s="39"/>
      <c r="SFG245" s="39"/>
      <c r="SFH245" s="39"/>
      <c r="SFI245" s="39"/>
      <c r="SFJ245" s="39"/>
      <c r="SFK245" s="39"/>
      <c r="SFL245" s="39"/>
      <c r="SFM245" s="39"/>
      <c r="SFN245" s="39"/>
      <c r="SFO245" s="39"/>
      <c r="SFP245" s="39"/>
      <c r="SFQ245" s="39"/>
      <c r="SFR245" s="39"/>
      <c r="SFS245" s="39"/>
      <c r="SFT245" s="39"/>
      <c r="SFU245" s="39"/>
      <c r="SFV245" s="39"/>
      <c r="SFW245" s="39"/>
      <c r="SFX245" s="39"/>
      <c r="SFY245" s="39"/>
      <c r="SFZ245" s="39"/>
      <c r="SGA245" s="39"/>
      <c r="SGB245" s="39"/>
      <c r="SGC245" s="39"/>
      <c r="SGD245" s="39"/>
      <c r="SGE245" s="39"/>
      <c r="SGF245" s="39"/>
      <c r="SGG245" s="39"/>
      <c r="SGH245" s="39"/>
      <c r="SGI245" s="39"/>
      <c r="SGJ245" s="39"/>
      <c r="SGK245" s="39"/>
      <c r="SGL245" s="39"/>
      <c r="SGM245" s="39"/>
      <c r="SGN245" s="39"/>
      <c r="SGO245" s="39"/>
      <c r="SGP245" s="39"/>
      <c r="SGQ245" s="39"/>
      <c r="SGR245" s="39"/>
      <c r="SGS245" s="39"/>
      <c r="SGT245" s="39"/>
      <c r="SGU245" s="39"/>
      <c r="SGV245" s="39"/>
      <c r="SGW245" s="39"/>
      <c r="SGX245" s="39"/>
      <c r="SGY245" s="39"/>
      <c r="SGZ245" s="39"/>
      <c r="SHA245" s="39"/>
      <c r="SHB245" s="39"/>
      <c r="SHC245" s="39"/>
      <c r="SHD245" s="39"/>
      <c r="SHE245" s="39"/>
      <c r="SHF245" s="39"/>
      <c r="SHG245" s="39"/>
      <c r="SHH245" s="39"/>
      <c r="SHI245" s="39"/>
      <c r="SHJ245" s="39"/>
      <c r="SHK245" s="39"/>
      <c r="SHL245" s="39"/>
      <c r="SHM245" s="39"/>
      <c r="SHN245" s="39"/>
      <c r="SHO245" s="39"/>
      <c r="SHP245" s="39"/>
      <c r="SHQ245" s="39"/>
      <c r="SHR245" s="39"/>
      <c r="SHS245" s="39"/>
      <c r="SHT245" s="39"/>
      <c r="SHU245" s="39"/>
      <c r="SHV245" s="39"/>
      <c r="SHW245" s="39"/>
      <c r="SHX245" s="39"/>
      <c r="SHY245" s="39"/>
      <c r="SHZ245" s="39"/>
      <c r="SIA245" s="39"/>
      <c r="SIB245" s="39"/>
      <c r="SIC245" s="39"/>
      <c r="SID245" s="39"/>
      <c r="SIE245" s="39"/>
      <c r="SIF245" s="39"/>
      <c r="SIG245" s="39"/>
      <c r="SIH245" s="39"/>
      <c r="SII245" s="39"/>
      <c r="SIJ245" s="39"/>
      <c r="SIK245" s="39"/>
      <c r="SIL245" s="39"/>
      <c r="SIM245" s="39"/>
      <c r="SIN245" s="39"/>
      <c r="SIO245" s="39"/>
      <c r="SIP245" s="39"/>
      <c r="SIQ245" s="39"/>
      <c r="SIR245" s="39"/>
      <c r="SIS245" s="39"/>
      <c r="SIT245" s="39"/>
      <c r="SIU245" s="39"/>
      <c r="SIV245" s="39"/>
      <c r="SIW245" s="39"/>
      <c r="SIX245" s="39"/>
      <c r="SIY245" s="39"/>
      <c r="SIZ245" s="39"/>
      <c r="SJA245" s="39"/>
      <c r="SJB245" s="39"/>
      <c r="SJC245" s="39"/>
      <c r="SJD245" s="39"/>
      <c r="SJE245" s="39"/>
      <c r="SJF245" s="39"/>
      <c r="SJG245" s="39"/>
      <c r="SJH245" s="39"/>
      <c r="SJI245" s="39"/>
      <c r="SJJ245" s="39"/>
      <c r="SJK245" s="39"/>
      <c r="SJL245" s="39"/>
      <c r="SJM245" s="39"/>
      <c r="SJN245" s="39"/>
      <c r="SJO245" s="39"/>
      <c r="SJP245" s="39"/>
      <c r="SJQ245" s="39"/>
      <c r="SJR245" s="39"/>
      <c r="SJS245" s="39"/>
      <c r="SJT245" s="39"/>
      <c r="SJU245" s="39"/>
      <c r="SJV245" s="39"/>
      <c r="SJW245" s="39"/>
      <c r="SJX245" s="39"/>
      <c r="SJY245" s="39"/>
      <c r="SJZ245" s="39"/>
      <c r="SKA245" s="39"/>
      <c r="SKB245" s="39"/>
      <c r="SKC245" s="39"/>
      <c r="SKD245" s="39"/>
      <c r="SKE245" s="39"/>
      <c r="SKF245" s="39"/>
      <c r="SKG245" s="39"/>
      <c r="SKH245" s="39"/>
      <c r="SKI245" s="39"/>
      <c r="SKJ245" s="39"/>
      <c r="SKK245" s="39"/>
      <c r="SKL245" s="39"/>
      <c r="SKM245" s="39"/>
      <c r="SKN245" s="39"/>
      <c r="SKO245" s="39"/>
      <c r="SKP245" s="39"/>
      <c r="SKQ245" s="39"/>
      <c r="SKR245" s="39"/>
      <c r="SKS245" s="39"/>
      <c r="SKT245" s="39"/>
      <c r="SKU245" s="39"/>
      <c r="SKV245" s="39"/>
      <c r="SKW245" s="39"/>
      <c r="SKX245" s="39"/>
      <c r="SKY245" s="39"/>
      <c r="SKZ245" s="39"/>
      <c r="SLA245" s="39"/>
      <c r="SLB245" s="39"/>
      <c r="SLC245" s="39"/>
      <c r="SLD245" s="39"/>
      <c r="SLE245" s="39"/>
      <c r="SLF245" s="39"/>
      <c r="SLG245" s="39"/>
      <c r="SLH245" s="39"/>
      <c r="SLI245" s="39"/>
      <c r="SLJ245" s="39"/>
      <c r="SLK245" s="39"/>
      <c r="SLL245" s="39"/>
      <c r="SLM245" s="39"/>
      <c r="SLN245" s="39"/>
      <c r="SLO245" s="39"/>
      <c r="SLP245" s="39"/>
      <c r="SLQ245" s="39"/>
      <c r="SLR245" s="39"/>
      <c r="SLS245" s="39"/>
      <c r="SLT245" s="39"/>
      <c r="SLU245" s="39"/>
      <c r="SLV245" s="39"/>
      <c r="SLW245" s="39"/>
      <c r="SLX245" s="39"/>
      <c r="SLY245" s="39"/>
      <c r="SLZ245" s="39"/>
      <c r="SMA245" s="39"/>
      <c r="SMB245" s="39"/>
      <c r="SMC245" s="39"/>
      <c r="SMD245" s="39"/>
      <c r="SME245" s="39"/>
      <c r="SMF245" s="39"/>
      <c r="SMG245" s="39"/>
      <c r="SMH245" s="39"/>
      <c r="SMI245" s="39"/>
      <c r="SMJ245" s="39"/>
      <c r="SMK245" s="39"/>
      <c r="SML245" s="39"/>
      <c r="SMM245" s="39"/>
      <c r="SMN245" s="39"/>
      <c r="SMO245" s="39"/>
      <c r="SMP245" s="39"/>
      <c r="SMQ245" s="39"/>
      <c r="SMR245" s="39"/>
      <c r="SMS245" s="39"/>
      <c r="SMT245" s="39"/>
      <c r="SMU245" s="39"/>
      <c r="SMV245" s="39"/>
      <c r="SMW245" s="39"/>
      <c r="SMX245" s="39"/>
      <c r="SMY245" s="39"/>
      <c r="SMZ245" s="39"/>
      <c r="SNA245" s="39"/>
      <c r="SNB245" s="39"/>
      <c r="SNC245" s="39"/>
      <c r="SND245" s="39"/>
      <c r="SNE245" s="39"/>
      <c r="SNF245" s="39"/>
      <c r="SNG245" s="39"/>
      <c r="SNH245" s="39"/>
      <c r="SNI245" s="39"/>
      <c r="SNJ245" s="39"/>
      <c r="SNK245" s="39"/>
      <c r="SNL245" s="39"/>
      <c r="SNM245" s="39"/>
      <c r="SNN245" s="39"/>
      <c r="SNO245" s="39"/>
      <c r="SNP245" s="39"/>
      <c r="SNQ245" s="39"/>
      <c r="SNR245" s="39"/>
      <c r="SNS245" s="39"/>
      <c r="SNT245" s="39"/>
      <c r="SNU245" s="39"/>
      <c r="SNV245" s="39"/>
      <c r="SNW245" s="39"/>
      <c r="SNX245" s="39"/>
      <c r="SNY245" s="39"/>
      <c r="SNZ245" s="39"/>
      <c r="SOA245" s="39"/>
      <c r="SOB245" s="39"/>
      <c r="SOC245" s="39"/>
      <c r="SOD245" s="39"/>
      <c r="SOE245" s="39"/>
      <c r="SOF245" s="39"/>
      <c r="SOG245" s="39"/>
      <c r="SOH245" s="39"/>
      <c r="SOI245" s="39"/>
      <c r="SOJ245" s="39"/>
      <c r="SOK245" s="39"/>
      <c r="SOL245" s="39"/>
      <c r="SOM245" s="39"/>
      <c r="SON245" s="39"/>
      <c r="SOO245" s="39"/>
      <c r="SOP245" s="39"/>
      <c r="SOQ245" s="39"/>
      <c r="SOR245" s="39"/>
      <c r="SOS245" s="39"/>
      <c r="SOT245" s="39"/>
      <c r="SOU245" s="39"/>
      <c r="SOV245" s="39"/>
      <c r="SOW245" s="39"/>
      <c r="SOX245" s="39"/>
      <c r="SOY245" s="39"/>
      <c r="SOZ245" s="39"/>
      <c r="SPA245" s="39"/>
      <c r="SPB245" s="39"/>
      <c r="SPC245" s="39"/>
      <c r="SPD245" s="39"/>
      <c r="SPE245" s="39"/>
      <c r="SPF245" s="39"/>
      <c r="SPG245" s="39"/>
      <c r="SPH245" s="39"/>
      <c r="SPI245" s="39"/>
      <c r="SPJ245" s="39"/>
      <c r="SPK245" s="39"/>
      <c r="SPL245" s="39"/>
      <c r="SPM245" s="39"/>
      <c r="SPN245" s="39"/>
      <c r="SPO245" s="39"/>
      <c r="SPP245" s="39"/>
      <c r="SPQ245" s="39"/>
      <c r="SPR245" s="39"/>
      <c r="SPS245" s="39"/>
      <c r="SPT245" s="39"/>
      <c r="SPU245" s="39"/>
      <c r="SPV245" s="39"/>
      <c r="SPW245" s="39"/>
      <c r="SPX245" s="39"/>
      <c r="SPY245" s="39"/>
      <c r="SPZ245" s="39"/>
      <c r="SQA245" s="39"/>
      <c r="SQB245" s="39"/>
      <c r="SQC245" s="39"/>
      <c r="SQD245" s="39"/>
      <c r="SQE245" s="39"/>
      <c r="SQF245" s="39"/>
      <c r="SQG245" s="39"/>
      <c r="SQH245" s="39"/>
      <c r="SQI245" s="39"/>
      <c r="SQJ245" s="39"/>
      <c r="SQK245" s="39"/>
      <c r="SQL245" s="39"/>
      <c r="SQM245" s="39"/>
      <c r="SQN245" s="39"/>
      <c r="SQO245" s="39"/>
      <c r="SQP245" s="39"/>
      <c r="SQQ245" s="39"/>
      <c r="SQR245" s="39"/>
      <c r="SQS245" s="39"/>
      <c r="SQT245" s="39"/>
      <c r="SQU245" s="39"/>
      <c r="SQV245" s="39"/>
      <c r="SQW245" s="39"/>
      <c r="SQX245" s="39"/>
      <c r="SQY245" s="39"/>
      <c r="SQZ245" s="39"/>
      <c r="SRA245" s="39"/>
      <c r="SRB245" s="39"/>
      <c r="SRC245" s="39"/>
      <c r="SRD245" s="39"/>
      <c r="SRE245" s="39"/>
      <c r="SRF245" s="39"/>
      <c r="SRG245" s="39"/>
      <c r="SRH245" s="39"/>
      <c r="SRI245" s="39"/>
      <c r="SRJ245" s="39"/>
      <c r="SRK245" s="39"/>
      <c r="SRL245" s="39"/>
      <c r="SRM245" s="39"/>
      <c r="SRN245" s="39"/>
      <c r="SRO245" s="39"/>
      <c r="SRP245" s="39"/>
      <c r="SRQ245" s="39"/>
      <c r="SRR245" s="39"/>
      <c r="SRS245" s="39"/>
      <c r="SRT245" s="39"/>
      <c r="SRU245" s="39"/>
      <c r="SRV245" s="39"/>
      <c r="SRW245" s="39"/>
      <c r="SRX245" s="39"/>
      <c r="SRY245" s="39"/>
      <c r="SRZ245" s="39"/>
      <c r="SSA245" s="39"/>
      <c r="SSB245" s="39"/>
      <c r="SSC245" s="39"/>
      <c r="SSD245" s="39"/>
      <c r="SSE245" s="39"/>
      <c r="SSF245" s="39"/>
      <c r="SSG245" s="39"/>
      <c r="SSH245" s="39"/>
      <c r="SSI245" s="39"/>
      <c r="SSJ245" s="39"/>
      <c r="SSK245" s="39"/>
      <c r="SSL245" s="39"/>
      <c r="SSM245" s="39"/>
      <c r="SSN245" s="39"/>
      <c r="SSO245" s="39"/>
      <c r="SSP245" s="39"/>
      <c r="SSQ245" s="39"/>
      <c r="SSR245" s="39"/>
      <c r="SSS245" s="39"/>
      <c r="SST245" s="39"/>
      <c r="SSU245" s="39"/>
      <c r="SSV245" s="39"/>
      <c r="SSW245" s="39"/>
      <c r="SSX245" s="39"/>
      <c r="SSY245" s="39"/>
      <c r="SSZ245" s="39"/>
      <c r="STA245" s="39"/>
      <c r="STB245" s="39"/>
      <c r="STC245" s="39"/>
      <c r="STD245" s="39"/>
      <c r="STE245" s="39"/>
      <c r="STF245" s="39"/>
      <c r="STG245" s="39"/>
      <c r="STH245" s="39"/>
      <c r="STI245" s="39"/>
      <c r="STJ245" s="39"/>
      <c r="STK245" s="39"/>
      <c r="STL245" s="39"/>
      <c r="STM245" s="39"/>
      <c r="STN245" s="39"/>
      <c r="STO245" s="39"/>
      <c r="STP245" s="39"/>
      <c r="STQ245" s="39"/>
      <c r="STR245" s="39"/>
      <c r="STS245" s="39"/>
      <c r="STT245" s="39"/>
      <c r="STU245" s="39"/>
      <c r="STV245" s="39"/>
      <c r="STW245" s="39"/>
      <c r="STX245" s="39"/>
      <c r="STY245" s="39"/>
      <c r="STZ245" s="39"/>
      <c r="SUA245" s="39"/>
      <c r="SUB245" s="39"/>
      <c r="SUC245" s="39"/>
      <c r="SUD245" s="39"/>
      <c r="SUE245" s="39"/>
      <c r="SUF245" s="39"/>
      <c r="SUG245" s="39"/>
      <c r="SUH245" s="39"/>
      <c r="SUI245" s="39"/>
      <c r="SUJ245" s="39"/>
      <c r="SUK245" s="39"/>
      <c r="SUL245" s="39"/>
      <c r="SUM245" s="39"/>
      <c r="SUN245" s="39"/>
      <c r="SUO245" s="39"/>
      <c r="SUP245" s="39"/>
      <c r="SUQ245" s="39"/>
      <c r="SUR245" s="39"/>
      <c r="SUS245" s="39"/>
      <c r="SUT245" s="39"/>
      <c r="SUU245" s="39"/>
      <c r="SUV245" s="39"/>
      <c r="SUW245" s="39"/>
      <c r="SUX245" s="39"/>
      <c r="SUY245" s="39"/>
      <c r="SUZ245" s="39"/>
      <c r="SVA245" s="39"/>
      <c r="SVB245" s="39"/>
      <c r="SVC245" s="39"/>
      <c r="SVD245" s="39"/>
      <c r="SVE245" s="39"/>
      <c r="SVF245" s="39"/>
      <c r="SVG245" s="39"/>
      <c r="SVH245" s="39"/>
      <c r="SVI245" s="39"/>
      <c r="SVJ245" s="39"/>
      <c r="SVK245" s="39"/>
      <c r="SVL245" s="39"/>
      <c r="SVM245" s="39"/>
      <c r="SVN245" s="39"/>
      <c r="SVO245" s="39"/>
      <c r="SVP245" s="39"/>
      <c r="SVQ245" s="39"/>
      <c r="SVR245" s="39"/>
      <c r="SVS245" s="39"/>
      <c r="SVT245" s="39"/>
      <c r="SVU245" s="39"/>
      <c r="SVV245" s="39"/>
      <c r="SVW245" s="39"/>
      <c r="SVX245" s="39"/>
      <c r="SVY245" s="39"/>
      <c r="SVZ245" s="39"/>
      <c r="SWA245" s="39"/>
      <c r="SWB245" s="39"/>
      <c r="SWC245" s="39"/>
      <c r="SWD245" s="39"/>
      <c r="SWE245" s="39"/>
      <c r="SWF245" s="39"/>
      <c r="SWG245" s="39"/>
      <c r="SWH245" s="39"/>
      <c r="SWI245" s="39"/>
      <c r="SWJ245" s="39"/>
      <c r="SWK245" s="39"/>
      <c r="SWL245" s="39"/>
      <c r="SWM245" s="39"/>
      <c r="SWN245" s="39"/>
      <c r="SWO245" s="39"/>
      <c r="SWP245" s="39"/>
      <c r="SWQ245" s="39"/>
      <c r="SWR245" s="39"/>
      <c r="SWS245" s="39"/>
      <c r="SWT245" s="39"/>
      <c r="SWU245" s="39"/>
      <c r="SWV245" s="39"/>
      <c r="SWW245" s="39"/>
      <c r="SWX245" s="39"/>
      <c r="SWY245" s="39"/>
      <c r="SWZ245" s="39"/>
      <c r="SXA245" s="39"/>
      <c r="SXB245" s="39"/>
      <c r="SXC245" s="39"/>
      <c r="SXD245" s="39"/>
      <c r="SXE245" s="39"/>
      <c r="SXF245" s="39"/>
      <c r="SXG245" s="39"/>
      <c r="SXH245" s="39"/>
      <c r="SXI245" s="39"/>
      <c r="SXJ245" s="39"/>
      <c r="SXK245" s="39"/>
      <c r="SXL245" s="39"/>
      <c r="SXM245" s="39"/>
      <c r="SXN245" s="39"/>
      <c r="SXO245" s="39"/>
      <c r="SXP245" s="39"/>
      <c r="SXQ245" s="39"/>
      <c r="SXR245" s="39"/>
      <c r="SXS245" s="39"/>
      <c r="SXT245" s="39"/>
      <c r="SXU245" s="39"/>
      <c r="SXV245" s="39"/>
      <c r="SXW245" s="39"/>
      <c r="SXX245" s="39"/>
      <c r="SXY245" s="39"/>
      <c r="SXZ245" s="39"/>
      <c r="SYA245" s="39"/>
      <c r="SYB245" s="39"/>
      <c r="SYC245" s="39"/>
      <c r="SYD245" s="39"/>
      <c r="SYE245" s="39"/>
      <c r="SYF245" s="39"/>
      <c r="SYG245" s="39"/>
      <c r="SYH245" s="39"/>
      <c r="SYI245" s="39"/>
      <c r="SYJ245" s="39"/>
      <c r="SYK245" s="39"/>
      <c r="SYL245" s="39"/>
      <c r="SYM245" s="39"/>
      <c r="SYN245" s="39"/>
      <c r="SYO245" s="39"/>
      <c r="SYP245" s="39"/>
      <c r="SYQ245" s="39"/>
      <c r="SYR245" s="39"/>
      <c r="SYS245" s="39"/>
      <c r="SYT245" s="39"/>
      <c r="SYU245" s="39"/>
      <c r="SYV245" s="39"/>
      <c r="SYW245" s="39"/>
      <c r="SYX245" s="39"/>
      <c r="SYY245" s="39"/>
      <c r="SYZ245" s="39"/>
      <c r="SZA245" s="39"/>
      <c r="SZB245" s="39"/>
      <c r="SZC245" s="39"/>
      <c r="SZD245" s="39"/>
      <c r="SZE245" s="39"/>
      <c r="SZF245" s="39"/>
      <c r="SZG245" s="39"/>
      <c r="SZH245" s="39"/>
      <c r="SZI245" s="39"/>
      <c r="SZJ245" s="39"/>
      <c r="SZK245" s="39"/>
      <c r="SZL245" s="39"/>
      <c r="SZM245" s="39"/>
      <c r="SZN245" s="39"/>
      <c r="SZO245" s="39"/>
      <c r="SZP245" s="39"/>
      <c r="SZQ245" s="39"/>
      <c r="SZR245" s="39"/>
      <c r="SZS245" s="39"/>
      <c r="SZT245" s="39"/>
      <c r="SZU245" s="39"/>
      <c r="SZV245" s="39"/>
      <c r="SZW245" s="39"/>
      <c r="SZX245" s="39"/>
      <c r="SZY245" s="39"/>
      <c r="SZZ245" s="39"/>
      <c r="TAA245" s="39"/>
      <c r="TAB245" s="39"/>
      <c r="TAC245" s="39"/>
      <c r="TAD245" s="39"/>
      <c r="TAE245" s="39"/>
      <c r="TAF245" s="39"/>
      <c r="TAG245" s="39"/>
      <c r="TAH245" s="39"/>
      <c r="TAI245" s="39"/>
      <c r="TAJ245" s="39"/>
      <c r="TAK245" s="39"/>
      <c r="TAL245" s="39"/>
      <c r="TAM245" s="39"/>
      <c r="TAN245" s="39"/>
      <c r="TAO245" s="39"/>
      <c r="TAP245" s="39"/>
      <c r="TAQ245" s="39"/>
      <c r="TAR245" s="39"/>
      <c r="TAS245" s="39"/>
      <c r="TAT245" s="39"/>
      <c r="TAU245" s="39"/>
      <c r="TAV245" s="39"/>
      <c r="TAW245" s="39"/>
      <c r="TAX245" s="39"/>
      <c r="TAY245" s="39"/>
      <c r="TAZ245" s="39"/>
      <c r="TBA245" s="39"/>
      <c r="TBB245" s="39"/>
      <c r="TBC245" s="39"/>
      <c r="TBD245" s="39"/>
      <c r="TBE245" s="39"/>
      <c r="TBF245" s="39"/>
      <c r="TBG245" s="39"/>
      <c r="TBH245" s="39"/>
      <c r="TBI245" s="39"/>
      <c r="TBJ245" s="39"/>
      <c r="TBK245" s="39"/>
      <c r="TBL245" s="39"/>
      <c r="TBM245" s="39"/>
      <c r="TBN245" s="39"/>
      <c r="TBO245" s="39"/>
      <c r="TBP245" s="39"/>
      <c r="TBQ245" s="39"/>
      <c r="TBR245" s="39"/>
      <c r="TBS245" s="39"/>
      <c r="TBT245" s="39"/>
      <c r="TBU245" s="39"/>
      <c r="TBV245" s="39"/>
      <c r="TBW245" s="39"/>
      <c r="TBX245" s="39"/>
      <c r="TBY245" s="39"/>
      <c r="TBZ245" s="39"/>
      <c r="TCA245" s="39"/>
      <c r="TCB245" s="39"/>
      <c r="TCC245" s="39"/>
      <c r="TCD245" s="39"/>
      <c r="TCE245" s="39"/>
      <c r="TCF245" s="39"/>
      <c r="TCG245" s="39"/>
      <c r="TCH245" s="39"/>
      <c r="TCI245" s="39"/>
      <c r="TCJ245" s="39"/>
      <c r="TCK245" s="39"/>
      <c r="TCL245" s="39"/>
      <c r="TCM245" s="39"/>
      <c r="TCN245" s="39"/>
      <c r="TCO245" s="39"/>
      <c r="TCP245" s="39"/>
      <c r="TCQ245" s="39"/>
      <c r="TCR245" s="39"/>
      <c r="TCS245" s="39"/>
      <c r="TCT245" s="39"/>
      <c r="TCU245" s="39"/>
      <c r="TCV245" s="39"/>
      <c r="TCW245" s="39"/>
      <c r="TCX245" s="39"/>
      <c r="TCY245" s="39"/>
      <c r="TCZ245" s="39"/>
      <c r="TDA245" s="39"/>
      <c r="TDB245" s="39"/>
      <c r="TDC245" s="39"/>
      <c r="TDD245" s="39"/>
      <c r="TDE245" s="39"/>
      <c r="TDF245" s="39"/>
      <c r="TDG245" s="39"/>
      <c r="TDH245" s="39"/>
      <c r="TDI245" s="39"/>
      <c r="TDJ245" s="39"/>
      <c r="TDK245" s="39"/>
      <c r="TDL245" s="39"/>
      <c r="TDM245" s="39"/>
      <c r="TDN245" s="39"/>
      <c r="TDO245" s="39"/>
      <c r="TDP245" s="39"/>
      <c r="TDQ245" s="39"/>
      <c r="TDR245" s="39"/>
      <c r="TDS245" s="39"/>
      <c r="TDT245" s="39"/>
      <c r="TDU245" s="39"/>
      <c r="TDV245" s="39"/>
      <c r="TDW245" s="39"/>
      <c r="TDX245" s="39"/>
      <c r="TDY245" s="39"/>
      <c r="TDZ245" s="39"/>
      <c r="TEA245" s="39"/>
      <c r="TEB245" s="39"/>
      <c r="TEC245" s="39"/>
      <c r="TED245" s="39"/>
      <c r="TEE245" s="39"/>
      <c r="TEF245" s="39"/>
      <c r="TEG245" s="39"/>
      <c r="TEH245" s="39"/>
      <c r="TEI245" s="39"/>
      <c r="TEJ245" s="39"/>
      <c r="TEK245" s="39"/>
      <c r="TEL245" s="39"/>
      <c r="TEM245" s="39"/>
      <c r="TEN245" s="39"/>
      <c r="TEO245" s="39"/>
      <c r="TEP245" s="39"/>
      <c r="TEQ245" s="39"/>
      <c r="TER245" s="39"/>
      <c r="TES245" s="39"/>
      <c r="TET245" s="39"/>
      <c r="TEU245" s="39"/>
      <c r="TEV245" s="39"/>
      <c r="TEW245" s="39"/>
      <c r="TEX245" s="39"/>
      <c r="TEY245" s="39"/>
      <c r="TEZ245" s="39"/>
      <c r="TFA245" s="39"/>
      <c r="TFB245" s="39"/>
      <c r="TFC245" s="39"/>
      <c r="TFD245" s="39"/>
      <c r="TFE245" s="39"/>
      <c r="TFF245" s="39"/>
      <c r="TFG245" s="39"/>
      <c r="TFH245" s="39"/>
      <c r="TFI245" s="39"/>
      <c r="TFJ245" s="39"/>
      <c r="TFK245" s="39"/>
      <c r="TFL245" s="39"/>
      <c r="TFM245" s="39"/>
      <c r="TFN245" s="39"/>
      <c r="TFO245" s="39"/>
      <c r="TFP245" s="39"/>
      <c r="TFQ245" s="39"/>
      <c r="TFR245" s="39"/>
      <c r="TFS245" s="39"/>
      <c r="TFT245" s="39"/>
      <c r="TFU245" s="39"/>
      <c r="TFV245" s="39"/>
      <c r="TFW245" s="39"/>
      <c r="TFX245" s="39"/>
      <c r="TFY245" s="39"/>
      <c r="TFZ245" s="39"/>
      <c r="TGA245" s="39"/>
      <c r="TGB245" s="39"/>
      <c r="TGC245" s="39"/>
      <c r="TGD245" s="39"/>
      <c r="TGE245" s="39"/>
      <c r="TGF245" s="39"/>
      <c r="TGG245" s="39"/>
      <c r="TGH245" s="39"/>
      <c r="TGI245" s="39"/>
      <c r="TGJ245" s="39"/>
      <c r="TGK245" s="39"/>
      <c r="TGL245" s="39"/>
      <c r="TGM245" s="39"/>
      <c r="TGN245" s="39"/>
      <c r="TGO245" s="39"/>
      <c r="TGP245" s="39"/>
      <c r="TGQ245" s="39"/>
      <c r="TGR245" s="39"/>
      <c r="TGS245" s="39"/>
      <c r="TGT245" s="39"/>
      <c r="TGU245" s="39"/>
      <c r="TGV245" s="39"/>
      <c r="TGW245" s="39"/>
      <c r="TGX245" s="39"/>
      <c r="TGY245" s="39"/>
      <c r="TGZ245" s="39"/>
      <c r="THA245" s="39"/>
      <c r="THB245" s="39"/>
      <c r="THC245" s="39"/>
      <c r="THD245" s="39"/>
      <c r="THE245" s="39"/>
      <c r="THF245" s="39"/>
      <c r="THG245" s="39"/>
      <c r="THH245" s="39"/>
      <c r="THI245" s="39"/>
      <c r="THJ245" s="39"/>
      <c r="THK245" s="39"/>
      <c r="THL245" s="39"/>
      <c r="THM245" s="39"/>
      <c r="THN245" s="39"/>
      <c r="THO245" s="39"/>
      <c r="THP245" s="39"/>
      <c r="THQ245" s="39"/>
      <c r="THR245" s="39"/>
      <c r="THS245" s="39"/>
      <c r="THT245" s="39"/>
      <c r="THU245" s="39"/>
      <c r="THV245" s="39"/>
      <c r="THW245" s="39"/>
      <c r="THX245" s="39"/>
      <c r="THY245" s="39"/>
      <c r="THZ245" s="39"/>
      <c r="TIA245" s="39"/>
      <c r="TIB245" s="39"/>
      <c r="TIC245" s="39"/>
      <c r="TID245" s="39"/>
      <c r="TIE245" s="39"/>
      <c r="TIF245" s="39"/>
      <c r="TIG245" s="39"/>
      <c r="TIH245" s="39"/>
      <c r="TII245" s="39"/>
      <c r="TIJ245" s="39"/>
      <c r="TIK245" s="39"/>
      <c r="TIL245" s="39"/>
      <c r="TIM245" s="39"/>
      <c r="TIN245" s="39"/>
      <c r="TIO245" s="39"/>
      <c r="TIP245" s="39"/>
      <c r="TIQ245" s="39"/>
      <c r="TIR245" s="39"/>
      <c r="TIS245" s="39"/>
      <c r="TIT245" s="39"/>
      <c r="TIU245" s="39"/>
      <c r="TIV245" s="39"/>
      <c r="TIW245" s="39"/>
      <c r="TIX245" s="39"/>
      <c r="TIY245" s="39"/>
      <c r="TIZ245" s="39"/>
      <c r="TJA245" s="39"/>
      <c r="TJB245" s="39"/>
      <c r="TJC245" s="39"/>
      <c r="TJD245" s="39"/>
      <c r="TJE245" s="39"/>
      <c r="TJF245" s="39"/>
      <c r="TJG245" s="39"/>
      <c r="TJH245" s="39"/>
      <c r="TJI245" s="39"/>
      <c r="TJJ245" s="39"/>
      <c r="TJK245" s="39"/>
      <c r="TJL245" s="39"/>
      <c r="TJM245" s="39"/>
      <c r="TJN245" s="39"/>
      <c r="TJO245" s="39"/>
      <c r="TJP245" s="39"/>
      <c r="TJQ245" s="39"/>
      <c r="TJR245" s="39"/>
      <c r="TJS245" s="39"/>
      <c r="TJT245" s="39"/>
      <c r="TJU245" s="39"/>
      <c r="TJV245" s="39"/>
      <c r="TJW245" s="39"/>
      <c r="TJX245" s="39"/>
      <c r="TJY245" s="39"/>
      <c r="TJZ245" s="39"/>
      <c r="TKA245" s="39"/>
      <c r="TKB245" s="39"/>
      <c r="TKC245" s="39"/>
      <c r="TKD245" s="39"/>
      <c r="TKE245" s="39"/>
      <c r="TKF245" s="39"/>
      <c r="TKG245" s="39"/>
      <c r="TKH245" s="39"/>
      <c r="TKI245" s="39"/>
      <c r="TKJ245" s="39"/>
      <c r="TKK245" s="39"/>
      <c r="TKL245" s="39"/>
      <c r="TKM245" s="39"/>
      <c r="TKN245" s="39"/>
      <c r="TKO245" s="39"/>
      <c r="TKP245" s="39"/>
      <c r="TKQ245" s="39"/>
      <c r="TKR245" s="39"/>
      <c r="TKS245" s="39"/>
      <c r="TKT245" s="39"/>
      <c r="TKU245" s="39"/>
      <c r="TKV245" s="39"/>
      <c r="TKW245" s="39"/>
      <c r="TKX245" s="39"/>
      <c r="TKY245" s="39"/>
      <c r="TKZ245" s="39"/>
      <c r="TLA245" s="39"/>
      <c r="TLB245" s="39"/>
      <c r="TLC245" s="39"/>
      <c r="TLD245" s="39"/>
      <c r="TLE245" s="39"/>
      <c r="TLF245" s="39"/>
      <c r="TLG245" s="39"/>
      <c r="TLH245" s="39"/>
      <c r="TLI245" s="39"/>
      <c r="TLJ245" s="39"/>
      <c r="TLK245" s="39"/>
      <c r="TLL245" s="39"/>
      <c r="TLM245" s="39"/>
      <c r="TLN245" s="39"/>
      <c r="TLO245" s="39"/>
      <c r="TLP245" s="39"/>
      <c r="TLQ245" s="39"/>
      <c r="TLR245" s="39"/>
      <c r="TLS245" s="39"/>
      <c r="TLT245" s="39"/>
      <c r="TLU245" s="39"/>
      <c r="TLV245" s="39"/>
      <c r="TLW245" s="39"/>
      <c r="TLX245" s="39"/>
      <c r="TLY245" s="39"/>
      <c r="TLZ245" s="39"/>
      <c r="TMA245" s="39"/>
      <c r="TMB245" s="39"/>
      <c r="TMC245" s="39"/>
      <c r="TMD245" s="39"/>
      <c r="TME245" s="39"/>
      <c r="TMF245" s="39"/>
      <c r="TMG245" s="39"/>
      <c r="TMH245" s="39"/>
      <c r="TMI245" s="39"/>
      <c r="TMJ245" s="39"/>
      <c r="TMK245" s="39"/>
      <c r="TML245" s="39"/>
      <c r="TMM245" s="39"/>
      <c r="TMN245" s="39"/>
      <c r="TMO245" s="39"/>
      <c r="TMP245" s="39"/>
      <c r="TMQ245" s="39"/>
      <c r="TMR245" s="39"/>
      <c r="TMS245" s="39"/>
      <c r="TMT245" s="39"/>
      <c r="TMU245" s="39"/>
      <c r="TMV245" s="39"/>
      <c r="TMW245" s="39"/>
      <c r="TMX245" s="39"/>
      <c r="TMY245" s="39"/>
      <c r="TMZ245" s="39"/>
      <c r="TNA245" s="39"/>
      <c r="TNB245" s="39"/>
      <c r="TNC245" s="39"/>
      <c r="TND245" s="39"/>
      <c r="TNE245" s="39"/>
      <c r="TNF245" s="39"/>
      <c r="TNG245" s="39"/>
      <c r="TNH245" s="39"/>
      <c r="TNI245" s="39"/>
      <c r="TNJ245" s="39"/>
      <c r="TNK245" s="39"/>
      <c r="TNL245" s="39"/>
      <c r="TNM245" s="39"/>
      <c r="TNN245" s="39"/>
      <c r="TNO245" s="39"/>
      <c r="TNP245" s="39"/>
      <c r="TNQ245" s="39"/>
      <c r="TNR245" s="39"/>
      <c r="TNS245" s="39"/>
      <c r="TNT245" s="39"/>
      <c r="TNU245" s="39"/>
      <c r="TNV245" s="39"/>
      <c r="TNW245" s="39"/>
      <c r="TNX245" s="39"/>
      <c r="TNY245" s="39"/>
      <c r="TNZ245" s="39"/>
      <c r="TOA245" s="39"/>
      <c r="TOB245" s="39"/>
      <c r="TOC245" s="39"/>
      <c r="TOD245" s="39"/>
      <c r="TOE245" s="39"/>
      <c r="TOF245" s="39"/>
      <c r="TOG245" s="39"/>
      <c r="TOH245" s="39"/>
      <c r="TOI245" s="39"/>
      <c r="TOJ245" s="39"/>
      <c r="TOK245" s="39"/>
      <c r="TOL245" s="39"/>
      <c r="TOM245" s="39"/>
      <c r="TON245" s="39"/>
      <c r="TOO245" s="39"/>
      <c r="TOP245" s="39"/>
      <c r="TOQ245" s="39"/>
      <c r="TOR245" s="39"/>
      <c r="TOS245" s="39"/>
      <c r="TOT245" s="39"/>
      <c r="TOU245" s="39"/>
      <c r="TOV245" s="39"/>
      <c r="TOW245" s="39"/>
      <c r="TOX245" s="39"/>
      <c r="TOY245" s="39"/>
      <c r="TOZ245" s="39"/>
      <c r="TPA245" s="39"/>
      <c r="TPB245" s="39"/>
      <c r="TPC245" s="39"/>
      <c r="TPD245" s="39"/>
      <c r="TPE245" s="39"/>
      <c r="TPF245" s="39"/>
      <c r="TPG245" s="39"/>
      <c r="TPH245" s="39"/>
      <c r="TPI245" s="39"/>
      <c r="TPJ245" s="39"/>
      <c r="TPK245" s="39"/>
      <c r="TPL245" s="39"/>
      <c r="TPM245" s="39"/>
      <c r="TPN245" s="39"/>
      <c r="TPO245" s="39"/>
      <c r="TPP245" s="39"/>
      <c r="TPQ245" s="39"/>
      <c r="TPR245" s="39"/>
      <c r="TPS245" s="39"/>
      <c r="TPT245" s="39"/>
      <c r="TPU245" s="39"/>
      <c r="TPV245" s="39"/>
      <c r="TPW245" s="39"/>
      <c r="TPX245" s="39"/>
      <c r="TPY245" s="39"/>
      <c r="TPZ245" s="39"/>
      <c r="TQA245" s="39"/>
      <c r="TQB245" s="39"/>
      <c r="TQC245" s="39"/>
      <c r="TQD245" s="39"/>
      <c r="TQE245" s="39"/>
      <c r="TQF245" s="39"/>
      <c r="TQG245" s="39"/>
      <c r="TQH245" s="39"/>
      <c r="TQI245" s="39"/>
      <c r="TQJ245" s="39"/>
      <c r="TQK245" s="39"/>
      <c r="TQL245" s="39"/>
      <c r="TQM245" s="39"/>
      <c r="TQN245" s="39"/>
      <c r="TQO245" s="39"/>
      <c r="TQP245" s="39"/>
      <c r="TQQ245" s="39"/>
      <c r="TQR245" s="39"/>
      <c r="TQS245" s="39"/>
      <c r="TQT245" s="39"/>
      <c r="TQU245" s="39"/>
      <c r="TQV245" s="39"/>
      <c r="TQW245" s="39"/>
      <c r="TQX245" s="39"/>
      <c r="TQY245" s="39"/>
      <c r="TQZ245" s="39"/>
      <c r="TRA245" s="39"/>
      <c r="TRB245" s="39"/>
      <c r="TRC245" s="39"/>
      <c r="TRD245" s="39"/>
      <c r="TRE245" s="39"/>
      <c r="TRF245" s="39"/>
      <c r="TRG245" s="39"/>
      <c r="TRH245" s="39"/>
      <c r="TRI245" s="39"/>
      <c r="TRJ245" s="39"/>
      <c r="TRK245" s="39"/>
      <c r="TRL245" s="39"/>
      <c r="TRM245" s="39"/>
      <c r="TRN245" s="39"/>
      <c r="TRO245" s="39"/>
      <c r="TRP245" s="39"/>
      <c r="TRQ245" s="39"/>
      <c r="TRR245" s="39"/>
      <c r="TRS245" s="39"/>
      <c r="TRT245" s="39"/>
      <c r="TRU245" s="39"/>
      <c r="TRV245" s="39"/>
      <c r="TRW245" s="39"/>
      <c r="TRX245" s="39"/>
      <c r="TRY245" s="39"/>
      <c r="TRZ245" s="39"/>
      <c r="TSA245" s="39"/>
      <c r="TSB245" s="39"/>
      <c r="TSC245" s="39"/>
      <c r="TSD245" s="39"/>
      <c r="TSE245" s="39"/>
      <c r="TSF245" s="39"/>
      <c r="TSG245" s="39"/>
      <c r="TSH245" s="39"/>
      <c r="TSI245" s="39"/>
      <c r="TSJ245" s="39"/>
      <c r="TSK245" s="39"/>
      <c r="TSL245" s="39"/>
      <c r="TSM245" s="39"/>
      <c r="TSN245" s="39"/>
      <c r="TSO245" s="39"/>
      <c r="TSP245" s="39"/>
      <c r="TSQ245" s="39"/>
      <c r="TSR245" s="39"/>
      <c r="TSS245" s="39"/>
      <c r="TST245" s="39"/>
      <c r="TSU245" s="39"/>
      <c r="TSV245" s="39"/>
      <c r="TSW245" s="39"/>
      <c r="TSX245" s="39"/>
      <c r="TSY245" s="39"/>
      <c r="TSZ245" s="39"/>
      <c r="TTA245" s="39"/>
      <c r="TTB245" s="39"/>
      <c r="TTC245" s="39"/>
      <c r="TTD245" s="39"/>
      <c r="TTE245" s="39"/>
      <c r="TTF245" s="39"/>
      <c r="TTG245" s="39"/>
      <c r="TTH245" s="39"/>
      <c r="TTI245" s="39"/>
      <c r="TTJ245" s="39"/>
      <c r="TTK245" s="39"/>
      <c r="TTL245" s="39"/>
      <c r="TTM245" s="39"/>
      <c r="TTN245" s="39"/>
      <c r="TTO245" s="39"/>
      <c r="TTP245" s="39"/>
      <c r="TTQ245" s="39"/>
      <c r="TTR245" s="39"/>
      <c r="TTS245" s="39"/>
      <c r="TTT245" s="39"/>
      <c r="TTU245" s="39"/>
      <c r="TTV245" s="39"/>
      <c r="TTW245" s="39"/>
      <c r="TTX245" s="39"/>
      <c r="TTY245" s="39"/>
      <c r="TTZ245" s="39"/>
      <c r="TUA245" s="39"/>
      <c r="TUB245" s="39"/>
      <c r="TUC245" s="39"/>
      <c r="TUD245" s="39"/>
      <c r="TUE245" s="39"/>
      <c r="TUF245" s="39"/>
      <c r="TUG245" s="39"/>
      <c r="TUH245" s="39"/>
      <c r="TUI245" s="39"/>
      <c r="TUJ245" s="39"/>
      <c r="TUK245" s="39"/>
      <c r="TUL245" s="39"/>
      <c r="TUM245" s="39"/>
      <c r="TUN245" s="39"/>
      <c r="TUO245" s="39"/>
      <c r="TUP245" s="39"/>
      <c r="TUQ245" s="39"/>
      <c r="TUR245" s="39"/>
      <c r="TUS245" s="39"/>
      <c r="TUT245" s="39"/>
      <c r="TUU245" s="39"/>
      <c r="TUV245" s="39"/>
      <c r="TUW245" s="39"/>
      <c r="TUX245" s="39"/>
      <c r="TUY245" s="39"/>
      <c r="TUZ245" s="39"/>
      <c r="TVA245" s="39"/>
      <c r="TVB245" s="39"/>
      <c r="TVC245" s="39"/>
      <c r="TVD245" s="39"/>
      <c r="TVE245" s="39"/>
      <c r="TVF245" s="39"/>
      <c r="TVG245" s="39"/>
      <c r="TVH245" s="39"/>
      <c r="TVI245" s="39"/>
      <c r="TVJ245" s="39"/>
      <c r="TVK245" s="39"/>
      <c r="TVL245" s="39"/>
      <c r="TVM245" s="39"/>
      <c r="TVN245" s="39"/>
      <c r="TVO245" s="39"/>
      <c r="TVP245" s="39"/>
      <c r="TVQ245" s="39"/>
      <c r="TVR245" s="39"/>
      <c r="TVS245" s="39"/>
      <c r="TVT245" s="39"/>
      <c r="TVU245" s="39"/>
      <c r="TVV245" s="39"/>
      <c r="TVW245" s="39"/>
      <c r="TVX245" s="39"/>
      <c r="TVY245" s="39"/>
      <c r="TVZ245" s="39"/>
      <c r="TWA245" s="39"/>
      <c r="TWB245" s="39"/>
      <c r="TWC245" s="39"/>
      <c r="TWD245" s="39"/>
      <c r="TWE245" s="39"/>
      <c r="TWF245" s="39"/>
      <c r="TWG245" s="39"/>
      <c r="TWH245" s="39"/>
      <c r="TWI245" s="39"/>
      <c r="TWJ245" s="39"/>
      <c r="TWK245" s="39"/>
      <c r="TWL245" s="39"/>
      <c r="TWM245" s="39"/>
      <c r="TWN245" s="39"/>
      <c r="TWO245" s="39"/>
      <c r="TWP245" s="39"/>
      <c r="TWQ245" s="39"/>
      <c r="TWR245" s="39"/>
      <c r="TWS245" s="39"/>
      <c r="TWT245" s="39"/>
      <c r="TWU245" s="39"/>
      <c r="TWV245" s="39"/>
      <c r="TWW245" s="39"/>
      <c r="TWX245" s="39"/>
      <c r="TWY245" s="39"/>
      <c r="TWZ245" s="39"/>
      <c r="TXA245" s="39"/>
      <c r="TXB245" s="39"/>
      <c r="TXC245" s="39"/>
      <c r="TXD245" s="39"/>
      <c r="TXE245" s="39"/>
      <c r="TXF245" s="39"/>
      <c r="TXG245" s="39"/>
      <c r="TXH245" s="39"/>
      <c r="TXI245" s="39"/>
      <c r="TXJ245" s="39"/>
      <c r="TXK245" s="39"/>
      <c r="TXL245" s="39"/>
      <c r="TXM245" s="39"/>
      <c r="TXN245" s="39"/>
      <c r="TXO245" s="39"/>
      <c r="TXP245" s="39"/>
      <c r="TXQ245" s="39"/>
      <c r="TXR245" s="39"/>
      <c r="TXS245" s="39"/>
      <c r="TXT245" s="39"/>
      <c r="TXU245" s="39"/>
      <c r="TXV245" s="39"/>
      <c r="TXW245" s="39"/>
      <c r="TXX245" s="39"/>
      <c r="TXY245" s="39"/>
      <c r="TXZ245" s="39"/>
      <c r="TYA245" s="39"/>
      <c r="TYB245" s="39"/>
      <c r="TYC245" s="39"/>
      <c r="TYD245" s="39"/>
      <c r="TYE245" s="39"/>
      <c r="TYF245" s="39"/>
      <c r="TYG245" s="39"/>
      <c r="TYH245" s="39"/>
      <c r="TYI245" s="39"/>
      <c r="TYJ245" s="39"/>
      <c r="TYK245" s="39"/>
      <c r="TYL245" s="39"/>
      <c r="TYM245" s="39"/>
      <c r="TYN245" s="39"/>
      <c r="TYO245" s="39"/>
      <c r="TYP245" s="39"/>
      <c r="TYQ245" s="39"/>
      <c r="TYR245" s="39"/>
      <c r="TYS245" s="39"/>
      <c r="TYT245" s="39"/>
      <c r="TYU245" s="39"/>
      <c r="TYV245" s="39"/>
      <c r="TYW245" s="39"/>
      <c r="TYX245" s="39"/>
      <c r="TYY245" s="39"/>
      <c r="TYZ245" s="39"/>
      <c r="TZA245" s="39"/>
      <c r="TZB245" s="39"/>
      <c r="TZC245" s="39"/>
      <c r="TZD245" s="39"/>
      <c r="TZE245" s="39"/>
      <c r="TZF245" s="39"/>
      <c r="TZG245" s="39"/>
      <c r="TZH245" s="39"/>
      <c r="TZI245" s="39"/>
      <c r="TZJ245" s="39"/>
      <c r="TZK245" s="39"/>
      <c r="TZL245" s="39"/>
      <c r="TZM245" s="39"/>
      <c r="TZN245" s="39"/>
      <c r="TZO245" s="39"/>
      <c r="TZP245" s="39"/>
      <c r="TZQ245" s="39"/>
      <c r="TZR245" s="39"/>
      <c r="TZS245" s="39"/>
      <c r="TZT245" s="39"/>
      <c r="TZU245" s="39"/>
      <c r="TZV245" s="39"/>
      <c r="TZW245" s="39"/>
      <c r="TZX245" s="39"/>
      <c r="TZY245" s="39"/>
      <c r="TZZ245" s="39"/>
      <c r="UAA245" s="39"/>
      <c r="UAB245" s="39"/>
      <c r="UAC245" s="39"/>
      <c r="UAD245" s="39"/>
      <c r="UAE245" s="39"/>
      <c r="UAF245" s="39"/>
      <c r="UAG245" s="39"/>
      <c r="UAH245" s="39"/>
      <c r="UAI245" s="39"/>
      <c r="UAJ245" s="39"/>
      <c r="UAK245" s="39"/>
      <c r="UAL245" s="39"/>
      <c r="UAM245" s="39"/>
      <c r="UAN245" s="39"/>
      <c r="UAO245" s="39"/>
      <c r="UAP245" s="39"/>
      <c r="UAQ245" s="39"/>
      <c r="UAR245" s="39"/>
      <c r="UAS245" s="39"/>
      <c r="UAT245" s="39"/>
      <c r="UAU245" s="39"/>
      <c r="UAV245" s="39"/>
      <c r="UAW245" s="39"/>
      <c r="UAX245" s="39"/>
      <c r="UAY245" s="39"/>
      <c r="UAZ245" s="39"/>
      <c r="UBA245" s="39"/>
      <c r="UBB245" s="39"/>
      <c r="UBC245" s="39"/>
      <c r="UBD245" s="39"/>
      <c r="UBE245" s="39"/>
      <c r="UBF245" s="39"/>
      <c r="UBG245" s="39"/>
      <c r="UBH245" s="39"/>
      <c r="UBI245" s="39"/>
      <c r="UBJ245" s="39"/>
      <c r="UBK245" s="39"/>
      <c r="UBL245" s="39"/>
      <c r="UBM245" s="39"/>
      <c r="UBN245" s="39"/>
      <c r="UBO245" s="39"/>
      <c r="UBP245" s="39"/>
      <c r="UBQ245" s="39"/>
      <c r="UBR245" s="39"/>
      <c r="UBS245" s="39"/>
      <c r="UBT245" s="39"/>
      <c r="UBU245" s="39"/>
      <c r="UBV245" s="39"/>
      <c r="UBW245" s="39"/>
      <c r="UBX245" s="39"/>
      <c r="UBY245" s="39"/>
      <c r="UBZ245" s="39"/>
      <c r="UCA245" s="39"/>
      <c r="UCB245" s="39"/>
      <c r="UCC245" s="39"/>
      <c r="UCD245" s="39"/>
      <c r="UCE245" s="39"/>
      <c r="UCF245" s="39"/>
      <c r="UCG245" s="39"/>
      <c r="UCH245" s="39"/>
      <c r="UCI245" s="39"/>
      <c r="UCJ245" s="39"/>
      <c r="UCK245" s="39"/>
      <c r="UCL245" s="39"/>
      <c r="UCM245" s="39"/>
      <c r="UCN245" s="39"/>
      <c r="UCO245" s="39"/>
      <c r="UCP245" s="39"/>
      <c r="UCQ245" s="39"/>
      <c r="UCR245" s="39"/>
      <c r="UCS245" s="39"/>
      <c r="UCT245" s="39"/>
      <c r="UCU245" s="39"/>
      <c r="UCV245" s="39"/>
      <c r="UCW245" s="39"/>
      <c r="UCX245" s="39"/>
      <c r="UCY245" s="39"/>
      <c r="UCZ245" s="39"/>
      <c r="UDA245" s="39"/>
      <c r="UDB245" s="39"/>
      <c r="UDC245" s="39"/>
      <c r="UDD245" s="39"/>
      <c r="UDE245" s="39"/>
      <c r="UDF245" s="39"/>
      <c r="UDG245" s="39"/>
      <c r="UDH245" s="39"/>
      <c r="UDI245" s="39"/>
      <c r="UDJ245" s="39"/>
      <c r="UDK245" s="39"/>
      <c r="UDL245" s="39"/>
      <c r="UDM245" s="39"/>
      <c r="UDN245" s="39"/>
      <c r="UDO245" s="39"/>
      <c r="UDP245" s="39"/>
      <c r="UDQ245" s="39"/>
      <c r="UDR245" s="39"/>
      <c r="UDS245" s="39"/>
      <c r="UDT245" s="39"/>
      <c r="UDU245" s="39"/>
      <c r="UDV245" s="39"/>
      <c r="UDW245" s="39"/>
      <c r="UDX245" s="39"/>
      <c r="UDY245" s="39"/>
      <c r="UDZ245" s="39"/>
      <c r="UEA245" s="39"/>
      <c r="UEB245" s="39"/>
      <c r="UEC245" s="39"/>
      <c r="UED245" s="39"/>
      <c r="UEE245" s="39"/>
      <c r="UEF245" s="39"/>
      <c r="UEG245" s="39"/>
      <c r="UEH245" s="39"/>
      <c r="UEI245" s="39"/>
      <c r="UEJ245" s="39"/>
      <c r="UEK245" s="39"/>
      <c r="UEL245" s="39"/>
      <c r="UEM245" s="39"/>
      <c r="UEN245" s="39"/>
      <c r="UEO245" s="39"/>
      <c r="UEP245" s="39"/>
      <c r="UEQ245" s="39"/>
      <c r="UER245" s="39"/>
      <c r="UES245" s="39"/>
      <c r="UET245" s="39"/>
      <c r="UEU245" s="39"/>
      <c r="UEV245" s="39"/>
      <c r="UEW245" s="39"/>
      <c r="UEX245" s="39"/>
      <c r="UEY245" s="39"/>
      <c r="UEZ245" s="39"/>
      <c r="UFA245" s="39"/>
      <c r="UFB245" s="39"/>
      <c r="UFC245" s="39"/>
      <c r="UFD245" s="39"/>
      <c r="UFE245" s="39"/>
      <c r="UFF245" s="39"/>
      <c r="UFG245" s="39"/>
      <c r="UFH245" s="39"/>
      <c r="UFI245" s="39"/>
      <c r="UFJ245" s="39"/>
      <c r="UFK245" s="39"/>
      <c r="UFL245" s="39"/>
      <c r="UFM245" s="39"/>
      <c r="UFN245" s="39"/>
      <c r="UFO245" s="39"/>
      <c r="UFP245" s="39"/>
      <c r="UFQ245" s="39"/>
      <c r="UFR245" s="39"/>
      <c r="UFS245" s="39"/>
      <c r="UFT245" s="39"/>
      <c r="UFU245" s="39"/>
      <c r="UFV245" s="39"/>
      <c r="UFW245" s="39"/>
      <c r="UFX245" s="39"/>
      <c r="UFY245" s="39"/>
      <c r="UFZ245" s="39"/>
      <c r="UGA245" s="39"/>
      <c r="UGB245" s="39"/>
      <c r="UGC245" s="39"/>
      <c r="UGD245" s="39"/>
      <c r="UGE245" s="39"/>
      <c r="UGF245" s="39"/>
      <c r="UGG245" s="39"/>
      <c r="UGH245" s="39"/>
      <c r="UGI245" s="39"/>
      <c r="UGJ245" s="39"/>
      <c r="UGK245" s="39"/>
      <c r="UGL245" s="39"/>
      <c r="UGM245" s="39"/>
      <c r="UGN245" s="39"/>
      <c r="UGO245" s="39"/>
      <c r="UGP245" s="39"/>
      <c r="UGQ245" s="39"/>
      <c r="UGR245" s="39"/>
      <c r="UGS245" s="39"/>
      <c r="UGT245" s="39"/>
      <c r="UGU245" s="39"/>
      <c r="UGV245" s="39"/>
      <c r="UGW245" s="39"/>
      <c r="UGX245" s="39"/>
      <c r="UGY245" s="39"/>
      <c r="UGZ245" s="39"/>
      <c r="UHA245" s="39"/>
      <c r="UHB245" s="39"/>
      <c r="UHC245" s="39"/>
      <c r="UHD245" s="39"/>
      <c r="UHE245" s="39"/>
      <c r="UHF245" s="39"/>
      <c r="UHG245" s="39"/>
      <c r="UHH245" s="39"/>
      <c r="UHI245" s="39"/>
      <c r="UHJ245" s="39"/>
      <c r="UHK245" s="39"/>
      <c r="UHL245" s="39"/>
      <c r="UHM245" s="39"/>
      <c r="UHN245" s="39"/>
      <c r="UHO245" s="39"/>
      <c r="UHP245" s="39"/>
      <c r="UHQ245" s="39"/>
      <c r="UHR245" s="39"/>
      <c r="UHS245" s="39"/>
      <c r="UHT245" s="39"/>
      <c r="UHU245" s="39"/>
      <c r="UHV245" s="39"/>
      <c r="UHW245" s="39"/>
      <c r="UHX245" s="39"/>
      <c r="UHY245" s="39"/>
      <c r="UHZ245" s="39"/>
      <c r="UIA245" s="39"/>
      <c r="UIB245" s="39"/>
      <c r="UIC245" s="39"/>
      <c r="UID245" s="39"/>
      <c r="UIE245" s="39"/>
      <c r="UIF245" s="39"/>
      <c r="UIG245" s="39"/>
      <c r="UIH245" s="39"/>
      <c r="UII245" s="39"/>
      <c r="UIJ245" s="39"/>
      <c r="UIK245" s="39"/>
      <c r="UIL245" s="39"/>
      <c r="UIM245" s="39"/>
      <c r="UIN245" s="39"/>
      <c r="UIO245" s="39"/>
      <c r="UIP245" s="39"/>
      <c r="UIQ245" s="39"/>
      <c r="UIR245" s="39"/>
      <c r="UIS245" s="39"/>
      <c r="UIT245" s="39"/>
      <c r="UIU245" s="39"/>
      <c r="UIV245" s="39"/>
      <c r="UIW245" s="39"/>
      <c r="UIX245" s="39"/>
      <c r="UIY245" s="39"/>
      <c r="UIZ245" s="39"/>
      <c r="UJA245" s="39"/>
      <c r="UJB245" s="39"/>
      <c r="UJC245" s="39"/>
      <c r="UJD245" s="39"/>
      <c r="UJE245" s="39"/>
      <c r="UJF245" s="39"/>
      <c r="UJG245" s="39"/>
      <c r="UJH245" s="39"/>
      <c r="UJI245" s="39"/>
      <c r="UJJ245" s="39"/>
      <c r="UJK245" s="39"/>
      <c r="UJL245" s="39"/>
      <c r="UJM245" s="39"/>
      <c r="UJN245" s="39"/>
      <c r="UJO245" s="39"/>
      <c r="UJP245" s="39"/>
      <c r="UJQ245" s="39"/>
      <c r="UJR245" s="39"/>
      <c r="UJS245" s="39"/>
      <c r="UJT245" s="39"/>
      <c r="UJU245" s="39"/>
      <c r="UJV245" s="39"/>
      <c r="UJW245" s="39"/>
      <c r="UJX245" s="39"/>
      <c r="UJY245" s="39"/>
      <c r="UJZ245" s="39"/>
      <c r="UKA245" s="39"/>
      <c r="UKB245" s="39"/>
      <c r="UKC245" s="39"/>
      <c r="UKD245" s="39"/>
      <c r="UKE245" s="39"/>
      <c r="UKF245" s="39"/>
      <c r="UKG245" s="39"/>
      <c r="UKH245" s="39"/>
      <c r="UKI245" s="39"/>
      <c r="UKJ245" s="39"/>
      <c r="UKK245" s="39"/>
      <c r="UKL245" s="39"/>
      <c r="UKM245" s="39"/>
      <c r="UKN245" s="39"/>
      <c r="UKO245" s="39"/>
      <c r="UKP245" s="39"/>
      <c r="UKQ245" s="39"/>
      <c r="UKR245" s="39"/>
      <c r="UKS245" s="39"/>
      <c r="UKT245" s="39"/>
      <c r="UKU245" s="39"/>
      <c r="UKV245" s="39"/>
      <c r="UKW245" s="39"/>
      <c r="UKX245" s="39"/>
      <c r="UKY245" s="39"/>
      <c r="UKZ245" s="39"/>
      <c r="ULA245" s="39"/>
      <c r="ULB245" s="39"/>
      <c r="ULC245" s="39"/>
      <c r="ULD245" s="39"/>
      <c r="ULE245" s="39"/>
      <c r="ULF245" s="39"/>
      <c r="ULG245" s="39"/>
      <c r="ULH245" s="39"/>
      <c r="ULI245" s="39"/>
      <c r="ULJ245" s="39"/>
      <c r="ULK245" s="39"/>
      <c r="ULL245" s="39"/>
      <c r="ULM245" s="39"/>
      <c r="ULN245" s="39"/>
      <c r="ULO245" s="39"/>
      <c r="ULP245" s="39"/>
      <c r="ULQ245" s="39"/>
      <c r="ULR245" s="39"/>
      <c r="ULS245" s="39"/>
      <c r="ULT245" s="39"/>
      <c r="ULU245" s="39"/>
      <c r="ULV245" s="39"/>
      <c r="ULW245" s="39"/>
      <c r="ULX245" s="39"/>
      <c r="ULY245" s="39"/>
      <c r="ULZ245" s="39"/>
      <c r="UMA245" s="39"/>
      <c r="UMB245" s="39"/>
      <c r="UMC245" s="39"/>
      <c r="UMD245" s="39"/>
      <c r="UME245" s="39"/>
      <c r="UMF245" s="39"/>
      <c r="UMG245" s="39"/>
      <c r="UMH245" s="39"/>
      <c r="UMI245" s="39"/>
      <c r="UMJ245" s="39"/>
      <c r="UMK245" s="39"/>
      <c r="UML245" s="39"/>
      <c r="UMM245" s="39"/>
      <c r="UMN245" s="39"/>
      <c r="UMO245" s="39"/>
      <c r="UMP245" s="39"/>
      <c r="UMQ245" s="39"/>
      <c r="UMR245" s="39"/>
      <c r="UMS245" s="39"/>
      <c r="UMT245" s="39"/>
      <c r="UMU245" s="39"/>
      <c r="UMV245" s="39"/>
      <c r="UMW245" s="39"/>
      <c r="UMX245" s="39"/>
      <c r="UMY245" s="39"/>
      <c r="UMZ245" s="39"/>
      <c r="UNA245" s="39"/>
      <c r="UNB245" s="39"/>
      <c r="UNC245" s="39"/>
      <c r="UND245" s="39"/>
      <c r="UNE245" s="39"/>
      <c r="UNF245" s="39"/>
      <c r="UNG245" s="39"/>
      <c r="UNH245" s="39"/>
      <c r="UNI245" s="39"/>
      <c r="UNJ245" s="39"/>
      <c r="UNK245" s="39"/>
      <c r="UNL245" s="39"/>
      <c r="UNM245" s="39"/>
      <c r="UNN245" s="39"/>
      <c r="UNO245" s="39"/>
      <c r="UNP245" s="39"/>
      <c r="UNQ245" s="39"/>
      <c r="UNR245" s="39"/>
      <c r="UNS245" s="39"/>
      <c r="UNT245" s="39"/>
      <c r="UNU245" s="39"/>
      <c r="UNV245" s="39"/>
      <c r="UNW245" s="39"/>
      <c r="UNX245" s="39"/>
      <c r="UNY245" s="39"/>
      <c r="UNZ245" s="39"/>
      <c r="UOA245" s="39"/>
      <c r="UOB245" s="39"/>
      <c r="UOC245" s="39"/>
      <c r="UOD245" s="39"/>
      <c r="UOE245" s="39"/>
      <c r="UOF245" s="39"/>
      <c r="UOG245" s="39"/>
      <c r="UOH245" s="39"/>
      <c r="UOI245" s="39"/>
      <c r="UOJ245" s="39"/>
      <c r="UOK245" s="39"/>
      <c r="UOL245" s="39"/>
      <c r="UOM245" s="39"/>
      <c r="UON245" s="39"/>
      <c r="UOO245" s="39"/>
      <c r="UOP245" s="39"/>
      <c r="UOQ245" s="39"/>
      <c r="UOR245" s="39"/>
      <c r="UOS245" s="39"/>
      <c r="UOT245" s="39"/>
      <c r="UOU245" s="39"/>
      <c r="UOV245" s="39"/>
      <c r="UOW245" s="39"/>
      <c r="UOX245" s="39"/>
      <c r="UOY245" s="39"/>
      <c r="UOZ245" s="39"/>
      <c r="UPA245" s="39"/>
      <c r="UPB245" s="39"/>
      <c r="UPC245" s="39"/>
      <c r="UPD245" s="39"/>
      <c r="UPE245" s="39"/>
      <c r="UPF245" s="39"/>
      <c r="UPG245" s="39"/>
      <c r="UPH245" s="39"/>
      <c r="UPI245" s="39"/>
      <c r="UPJ245" s="39"/>
      <c r="UPK245" s="39"/>
      <c r="UPL245" s="39"/>
      <c r="UPM245" s="39"/>
      <c r="UPN245" s="39"/>
      <c r="UPO245" s="39"/>
      <c r="UPP245" s="39"/>
      <c r="UPQ245" s="39"/>
      <c r="UPR245" s="39"/>
      <c r="UPS245" s="39"/>
      <c r="UPT245" s="39"/>
      <c r="UPU245" s="39"/>
      <c r="UPV245" s="39"/>
      <c r="UPW245" s="39"/>
      <c r="UPX245" s="39"/>
      <c r="UPY245" s="39"/>
      <c r="UPZ245" s="39"/>
      <c r="UQA245" s="39"/>
      <c r="UQB245" s="39"/>
      <c r="UQC245" s="39"/>
      <c r="UQD245" s="39"/>
      <c r="UQE245" s="39"/>
      <c r="UQF245" s="39"/>
      <c r="UQG245" s="39"/>
      <c r="UQH245" s="39"/>
      <c r="UQI245" s="39"/>
      <c r="UQJ245" s="39"/>
      <c r="UQK245" s="39"/>
      <c r="UQL245" s="39"/>
      <c r="UQM245" s="39"/>
      <c r="UQN245" s="39"/>
      <c r="UQO245" s="39"/>
      <c r="UQP245" s="39"/>
      <c r="UQQ245" s="39"/>
      <c r="UQR245" s="39"/>
      <c r="UQS245" s="39"/>
      <c r="UQT245" s="39"/>
      <c r="UQU245" s="39"/>
      <c r="UQV245" s="39"/>
      <c r="UQW245" s="39"/>
      <c r="UQX245" s="39"/>
      <c r="UQY245" s="39"/>
      <c r="UQZ245" s="39"/>
      <c r="URA245" s="39"/>
      <c r="URB245" s="39"/>
      <c r="URC245" s="39"/>
      <c r="URD245" s="39"/>
      <c r="URE245" s="39"/>
      <c r="URF245" s="39"/>
      <c r="URG245" s="39"/>
      <c r="URH245" s="39"/>
      <c r="URI245" s="39"/>
      <c r="URJ245" s="39"/>
      <c r="URK245" s="39"/>
      <c r="URL245" s="39"/>
      <c r="URM245" s="39"/>
      <c r="URN245" s="39"/>
      <c r="URO245" s="39"/>
      <c r="URP245" s="39"/>
      <c r="URQ245" s="39"/>
      <c r="URR245" s="39"/>
      <c r="URS245" s="39"/>
      <c r="URT245" s="39"/>
      <c r="URU245" s="39"/>
      <c r="URV245" s="39"/>
      <c r="URW245" s="39"/>
      <c r="URX245" s="39"/>
      <c r="URY245" s="39"/>
      <c r="URZ245" s="39"/>
      <c r="USA245" s="39"/>
      <c r="USB245" s="39"/>
      <c r="USC245" s="39"/>
      <c r="USD245" s="39"/>
      <c r="USE245" s="39"/>
      <c r="USF245" s="39"/>
      <c r="USG245" s="39"/>
      <c r="USH245" s="39"/>
      <c r="USI245" s="39"/>
      <c r="USJ245" s="39"/>
      <c r="USK245" s="39"/>
      <c r="USL245" s="39"/>
      <c r="USM245" s="39"/>
      <c r="USN245" s="39"/>
      <c r="USO245" s="39"/>
      <c r="USP245" s="39"/>
      <c r="USQ245" s="39"/>
      <c r="USR245" s="39"/>
      <c r="USS245" s="39"/>
      <c r="UST245" s="39"/>
      <c r="USU245" s="39"/>
      <c r="USV245" s="39"/>
      <c r="USW245" s="39"/>
      <c r="USX245" s="39"/>
      <c r="USY245" s="39"/>
      <c r="USZ245" s="39"/>
      <c r="UTA245" s="39"/>
      <c r="UTB245" s="39"/>
      <c r="UTC245" s="39"/>
      <c r="UTD245" s="39"/>
      <c r="UTE245" s="39"/>
      <c r="UTF245" s="39"/>
      <c r="UTG245" s="39"/>
      <c r="UTH245" s="39"/>
      <c r="UTI245" s="39"/>
      <c r="UTJ245" s="39"/>
      <c r="UTK245" s="39"/>
      <c r="UTL245" s="39"/>
      <c r="UTM245" s="39"/>
      <c r="UTN245" s="39"/>
      <c r="UTO245" s="39"/>
      <c r="UTP245" s="39"/>
      <c r="UTQ245" s="39"/>
      <c r="UTR245" s="39"/>
      <c r="UTS245" s="39"/>
      <c r="UTT245" s="39"/>
      <c r="UTU245" s="39"/>
      <c r="UTV245" s="39"/>
      <c r="UTW245" s="39"/>
      <c r="UTX245" s="39"/>
      <c r="UTY245" s="39"/>
      <c r="UTZ245" s="39"/>
      <c r="UUA245" s="39"/>
      <c r="UUB245" s="39"/>
      <c r="UUC245" s="39"/>
      <c r="UUD245" s="39"/>
      <c r="UUE245" s="39"/>
      <c r="UUF245" s="39"/>
      <c r="UUG245" s="39"/>
      <c r="UUH245" s="39"/>
      <c r="UUI245" s="39"/>
      <c r="UUJ245" s="39"/>
      <c r="UUK245" s="39"/>
      <c r="UUL245" s="39"/>
      <c r="UUM245" s="39"/>
      <c r="UUN245" s="39"/>
      <c r="UUO245" s="39"/>
      <c r="UUP245" s="39"/>
      <c r="UUQ245" s="39"/>
      <c r="UUR245" s="39"/>
      <c r="UUS245" s="39"/>
      <c r="UUT245" s="39"/>
      <c r="UUU245" s="39"/>
      <c r="UUV245" s="39"/>
      <c r="UUW245" s="39"/>
      <c r="UUX245" s="39"/>
      <c r="UUY245" s="39"/>
      <c r="UUZ245" s="39"/>
      <c r="UVA245" s="39"/>
      <c r="UVB245" s="39"/>
      <c r="UVC245" s="39"/>
      <c r="UVD245" s="39"/>
      <c r="UVE245" s="39"/>
      <c r="UVF245" s="39"/>
      <c r="UVG245" s="39"/>
      <c r="UVH245" s="39"/>
      <c r="UVI245" s="39"/>
      <c r="UVJ245" s="39"/>
      <c r="UVK245" s="39"/>
      <c r="UVL245" s="39"/>
      <c r="UVM245" s="39"/>
      <c r="UVN245" s="39"/>
      <c r="UVO245" s="39"/>
      <c r="UVP245" s="39"/>
      <c r="UVQ245" s="39"/>
      <c r="UVR245" s="39"/>
      <c r="UVS245" s="39"/>
      <c r="UVT245" s="39"/>
      <c r="UVU245" s="39"/>
      <c r="UVV245" s="39"/>
      <c r="UVW245" s="39"/>
      <c r="UVX245" s="39"/>
      <c r="UVY245" s="39"/>
      <c r="UVZ245" s="39"/>
      <c r="UWA245" s="39"/>
      <c r="UWB245" s="39"/>
      <c r="UWC245" s="39"/>
      <c r="UWD245" s="39"/>
      <c r="UWE245" s="39"/>
      <c r="UWF245" s="39"/>
      <c r="UWG245" s="39"/>
      <c r="UWH245" s="39"/>
      <c r="UWI245" s="39"/>
      <c r="UWJ245" s="39"/>
      <c r="UWK245" s="39"/>
      <c r="UWL245" s="39"/>
      <c r="UWM245" s="39"/>
      <c r="UWN245" s="39"/>
      <c r="UWO245" s="39"/>
      <c r="UWP245" s="39"/>
      <c r="UWQ245" s="39"/>
      <c r="UWR245" s="39"/>
      <c r="UWS245" s="39"/>
      <c r="UWT245" s="39"/>
      <c r="UWU245" s="39"/>
      <c r="UWV245" s="39"/>
      <c r="UWW245" s="39"/>
      <c r="UWX245" s="39"/>
      <c r="UWY245" s="39"/>
      <c r="UWZ245" s="39"/>
      <c r="UXA245" s="39"/>
      <c r="UXB245" s="39"/>
      <c r="UXC245" s="39"/>
      <c r="UXD245" s="39"/>
      <c r="UXE245" s="39"/>
      <c r="UXF245" s="39"/>
      <c r="UXG245" s="39"/>
      <c r="UXH245" s="39"/>
      <c r="UXI245" s="39"/>
      <c r="UXJ245" s="39"/>
      <c r="UXK245" s="39"/>
      <c r="UXL245" s="39"/>
      <c r="UXM245" s="39"/>
      <c r="UXN245" s="39"/>
      <c r="UXO245" s="39"/>
      <c r="UXP245" s="39"/>
      <c r="UXQ245" s="39"/>
      <c r="UXR245" s="39"/>
      <c r="UXS245" s="39"/>
      <c r="UXT245" s="39"/>
      <c r="UXU245" s="39"/>
      <c r="UXV245" s="39"/>
      <c r="UXW245" s="39"/>
      <c r="UXX245" s="39"/>
      <c r="UXY245" s="39"/>
      <c r="UXZ245" s="39"/>
      <c r="UYA245" s="39"/>
      <c r="UYB245" s="39"/>
      <c r="UYC245" s="39"/>
      <c r="UYD245" s="39"/>
      <c r="UYE245" s="39"/>
      <c r="UYF245" s="39"/>
      <c r="UYG245" s="39"/>
      <c r="UYH245" s="39"/>
      <c r="UYI245" s="39"/>
      <c r="UYJ245" s="39"/>
      <c r="UYK245" s="39"/>
      <c r="UYL245" s="39"/>
      <c r="UYM245" s="39"/>
      <c r="UYN245" s="39"/>
      <c r="UYO245" s="39"/>
      <c r="UYP245" s="39"/>
      <c r="UYQ245" s="39"/>
      <c r="UYR245" s="39"/>
      <c r="UYS245" s="39"/>
      <c r="UYT245" s="39"/>
      <c r="UYU245" s="39"/>
      <c r="UYV245" s="39"/>
      <c r="UYW245" s="39"/>
      <c r="UYX245" s="39"/>
      <c r="UYY245" s="39"/>
      <c r="UYZ245" s="39"/>
      <c r="UZA245" s="39"/>
      <c r="UZB245" s="39"/>
      <c r="UZC245" s="39"/>
      <c r="UZD245" s="39"/>
      <c r="UZE245" s="39"/>
      <c r="UZF245" s="39"/>
      <c r="UZG245" s="39"/>
      <c r="UZH245" s="39"/>
      <c r="UZI245" s="39"/>
      <c r="UZJ245" s="39"/>
      <c r="UZK245" s="39"/>
      <c r="UZL245" s="39"/>
      <c r="UZM245" s="39"/>
      <c r="UZN245" s="39"/>
      <c r="UZO245" s="39"/>
      <c r="UZP245" s="39"/>
      <c r="UZQ245" s="39"/>
      <c r="UZR245" s="39"/>
      <c r="UZS245" s="39"/>
      <c r="UZT245" s="39"/>
      <c r="UZU245" s="39"/>
      <c r="UZV245" s="39"/>
      <c r="UZW245" s="39"/>
      <c r="UZX245" s="39"/>
      <c r="UZY245" s="39"/>
      <c r="UZZ245" s="39"/>
      <c r="VAA245" s="39"/>
      <c r="VAB245" s="39"/>
      <c r="VAC245" s="39"/>
      <c r="VAD245" s="39"/>
      <c r="VAE245" s="39"/>
      <c r="VAF245" s="39"/>
      <c r="VAG245" s="39"/>
      <c r="VAH245" s="39"/>
      <c r="VAI245" s="39"/>
      <c r="VAJ245" s="39"/>
      <c r="VAK245" s="39"/>
      <c r="VAL245" s="39"/>
      <c r="VAM245" s="39"/>
      <c r="VAN245" s="39"/>
      <c r="VAO245" s="39"/>
      <c r="VAP245" s="39"/>
      <c r="VAQ245" s="39"/>
      <c r="VAR245" s="39"/>
      <c r="VAS245" s="39"/>
      <c r="VAT245" s="39"/>
      <c r="VAU245" s="39"/>
      <c r="VAV245" s="39"/>
      <c r="VAW245" s="39"/>
      <c r="VAX245" s="39"/>
      <c r="VAY245" s="39"/>
      <c r="VAZ245" s="39"/>
      <c r="VBA245" s="39"/>
      <c r="VBB245" s="39"/>
      <c r="VBC245" s="39"/>
      <c r="VBD245" s="39"/>
      <c r="VBE245" s="39"/>
      <c r="VBF245" s="39"/>
      <c r="VBG245" s="39"/>
      <c r="VBH245" s="39"/>
      <c r="VBI245" s="39"/>
      <c r="VBJ245" s="39"/>
      <c r="VBK245" s="39"/>
      <c r="VBL245" s="39"/>
      <c r="VBM245" s="39"/>
      <c r="VBN245" s="39"/>
      <c r="VBO245" s="39"/>
      <c r="VBP245" s="39"/>
      <c r="VBQ245" s="39"/>
      <c r="VBR245" s="39"/>
      <c r="VBS245" s="39"/>
      <c r="VBT245" s="39"/>
      <c r="VBU245" s="39"/>
      <c r="VBV245" s="39"/>
      <c r="VBW245" s="39"/>
      <c r="VBX245" s="39"/>
      <c r="VBY245" s="39"/>
      <c r="VBZ245" s="39"/>
      <c r="VCA245" s="39"/>
      <c r="VCB245" s="39"/>
      <c r="VCC245" s="39"/>
      <c r="VCD245" s="39"/>
      <c r="VCE245" s="39"/>
      <c r="VCF245" s="39"/>
      <c r="VCG245" s="39"/>
      <c r="VCH245" s="39"/>
      <c r="VCI245" s="39"/>
      <c r="VCJ245" s="39"/>
      <c r="VCK245" s="39"/>
      <c r="VCL245" s="39"/>
      <c r="VCM245" s="39"/>
      <c r="VCN245" s="39"/>
      <c r="VCO245" s="39"/>
      <c r="VCP245" s="39"/>
      <c r="VCQ245" s="39"/>
      <c r="VCR245" s="39"/>
      <c r="VCS245" s="39"/>
      <c r="VCT245" s="39"/>
      <c r="VCU245" s="39"/>
      <c r="VCV245" s="39"/>
      <c r="VCW245" s="39"/>
      <c r="VCX245" s="39"/>
      <c r="VCY245" s="39"/>
      <c r="VCZ245" s="39"/>
      <c r="VDA245" s="39"/>
      <c r="VDB245" s="39"/>
      <c r="VDC245" s="39"/>
      <c r="VDD245" s="39"/>
      <c r="VDE245" s="39"/>
      <c r="VDF245" s="39"/>
      <c r="VDG245" s="39"/>
      <c r="VDH245" s="39"/>
      <c r="VDI245" s="39"/>
      <c r="VDJ245" s="39"/>
      <c r="VDK245" s="39"/>
      <c r="VDL245" s="39"/>
      <c r="VDM245" s="39"/>
      <c r="VDN245" s="39"/>
      <c r="VDO245" s="39"/>
      <c r="VDP245" s="39"/>
      <c r="VDQ245" s="39"/>
      <c r="VDR245" s="39"/>
      <c r="VDS245" s="39"/>
      <c r="VDT245" s="39"/>
      <c r="VDU245" s="39"/>
      <c r="VDV245" s="39"/>
      <c r="VDW245" s="39"/>
      <c r="VDX245" s="39"/>
      <c r="VDY245" s="39"/>
      <c r="VDZ245" s="39"/>
      <c r="VEA245" s="39"/>
      <c r="VEB245" s="39"/>
      <c r="VEC245" s="39"/>
      <c r="VED245" s="39"/>
      <c r="VEE245" s="39"/>
      <c r="VEF245" s="39"/>
      <c r="VEG245" s="39"/>
      <c r="VEH245" s="39"/>
      <c r="VEI245" s="39"/>
      <c r="VEJ245" s="39"/>
      <c r="VEK245" s="39"/>
      <c r="VEL245" s="39"/>
      <c r="VEM245" s="39"/>
      <c r="VEN245" s="39"/>
      <c r="VEO245" s="39"/>
      <c r="VEP245" s="39"/>
      <c r="VEQ245" s="39"/>
      <c r="VER245" s="39"/>
      <c r="VES245" s="39"/>
      <c r="VET245" s="39"/>
      <c r="VEU245" s="39"/>
      <c r="VEV245" s="39"/>
      <c r="VEW245" s="39"/>
      <c r="VEX245" s="39"/>
      <c r="VEY245" s="39"/>
      <c r="VEZ245" s="39"/>
      <c r="VFA245" s="39"/>
      <c r="VFB245" s="39"/>
      <c r="VFC245" s="39"/>
      <c r="VFD245" s="39"/>
      <c r="VFE245" s="39"/>
      <c r="VFF245" s="39"/>
      <c r="VFG245" s="39"/>
      <c r="VFH245" s="39"/>
      <c r="VFI245" s="39"/>
      <c r="VFJ245" s="39"/>
      <c r="VFK245" s="39"/>
      <c r="VFL245" s="39"/>
      <c r="VFM245" s="39"/>
      <c r="VFN245" s="39"/>
      <c r="VFO245" s="39"/>
      <c r="VFP245" s="39"/>
      <c r="VFQ245" s="39"/>
      <c r="VFR245" s="39"/>
      <c r="VFS245" s="39"/>
      <c r="VFT245" s="39"/>
      <c r="VFU245" s="39"/>
      <c r="VFV245" s="39"/>
      <c r="VFW245" s="39"/>
      <c r="VFX245" s="39"/>
      <c r="VFY245" s="39"/>
      <c r="VFZ245" s="39"/>
      <c r="VGA245" s="39"/>
      <c r="VGB245" s="39"/>
      <c r="VGC245" s="39"/>
      <c r="VGD245" s="39"/>
      <c r="VGE245" s="39"/>
      <c r="VGF245" s="39"/>
      <c r="VGG245" s="39"/>
      <c r="VGH245" s="39"/>
      <c r="VGI245" s="39"/>
      <c r="VGJ245" s="39"/>
      <c r="VGK245" s="39"/>
      <c r="VGL245" s="39"/>
      <c r="VGM245" s="39"/>
      <c r="VGN245" s="39"/>
      <c r="VGO245" s="39"/>
      <c r="VGP245" s="39"/>
      <c r="VGQ245" s="39"/>
      <c r="VGR245" s="39"/>
      <c r="VGS245" s="39"/>
      <c r="VGT245" s="39"/>
      <c r="VGU245" s="39"/>
      <c r="VGV245" s="39"/>
      <c r="VGW245" s="39"/>
      <c r="VGX245" s="39"/>
      <c r="VGY245" s="39"/>
      <c r="VGZ245" s="39"/>
      <c r="VHA245" s="39"/>
      <c r="VHB245" s="39"/>
      <c r="VHC245" s="39"/>
      <c r="VHD245" s="39"/>
      <c r="VHE245" s="39"/>
      <c r="VHF245" s="39"/>
      <c r="VHG245" s="39"/>
      <c r="VHH245" s="39"/>
      <c r="VHI245" s="39"/>
      <c r="VHJ245" s="39"/>
      <c r="VHK245" s="39"/>
      <c r="VHL245" s="39"/>
      <c r="VHM245" s="39"/>
      <c r="VHN245" s="39"/>
      <c r="VHO245" s="39"/>
      <c r="VHP245" s="39"/>
      <c r="VHQ245" s="39"/>
      <c r="VHR245" s="39"/>
      <c r="VHS245" s="39"/>
      <c r="VHT245" s="39"/>
      <c r="VHU245" s="39"/>
      <c r="VHV245" s="39"/>
      <c r="VHW245" s="39"/>
      <c r="VHX245" s="39"/>
      <c r="VHY245" s="39"/>
      <c r="VHZ245" s="39"/>
      <c r="VIA245" s="39"/>
      <c r="VIB245" s="39"/>
      <c r="VIC245" s="39"/>
      <c r="VID245" s="39"/>
      <c r="VIE245" s="39"/>
      <c r="VIF245" s="39"/>
      <c r="VIG245" s="39"/>
      <c r="VIH245" s="39"/>
      <c r="VII245" s="39"/>
      <c r="VIJ245" s="39"/>
      <c r="VIK245" s="39"/>
      <c r="VIL245" s="39"/>
      <c r="VIM245" s="39"/>
      <c r="VIN245" s="39"/>
      <c r="VIO245" s="39"/>
      <c r="VIP245" s="39"/>
      <c r="VIQ245" s="39"/>
      <c r="VIR245" s="39"/>
      <c r="VIS245" s="39"/>
      <c r="VIT245" s="39"/>
      <c r="VIU245" s="39"/>
      <c r="VIV245" s="39"/>
      <c r="VIW245" s="39"/>
      <c r="VIX245" s="39"/>
      <c r="VIY245" s="39"/>
      <c r="VIZ245" s="39"/>
      <c r="VJA245" s="39"/>
      <c r="VJB245" s="39"/>
      <c r="VJC245" s="39"/>
      <c r="VJD245" s="39"/>
      <c r="VJE245" s="39"/>
      <c r="VJF245" s="39"/>
      <c r="VJG245" s="39"/>
      <c r="VJH245" s="39"/>
      <c r="VJI245" s="39"/>
      <c r="VJJ245" s="39"/>
      <c r="VJK245" s="39"/>
      <c r="VJL245" s="39"/>
      <c r="VJM245" s="39"/>
      <c r="VJN245" s="39"/>
      <c r="VJO245" s="39"/>
      <c r="VJP245" s="39"/>
      <c r="VJQ245" s="39"/>
      <c r="VJR245" s="39"/>
      <c r="VJS245" s="39"/>
      <c r="VJT245" s="39"/>
      <c r="VJU245" s="39"/>
      <c r="VJV245" s="39"/>
      <c r="VJW245" s="39"/>
      <c r="VJX245" s="39"/>
      <c r="VJY245" s="39"/>
      <c r="VJZ245" s="39"/>
      <c r="VKA245" s="39"/>
      <c r="VKB245" s="39"/>
      <c r="VKC245" s="39"/>
      <c r="VKD245" s="39"/>
      <c r="VKE245" s="39"/>
      <c r="VKF245" s="39"/>
      <c r="VKG245" s="39"/>
      <c r="VKH245" s="39"/>
      <c r="VKI245" s="39"/>
      <c r="VKJ245" s="39"/>
      <c r="VKK245" s="39"/>
      <c r="VKL245" s="39"/>
      <c r="VKM245" s="39"/>
      <c r="VKN245" s="39"/>
      <c r="VKO245" s="39"/>
      <c r="VKP245" s="39"/>
      <c r="VKQ245" s="39"/>
      <c r="VKR245" s="39"/>
      <c r="VKS245" s="39"/>
      <c r="VKT245" s="39"/>
      <c r="VKU245" s="39"/>
      <c r="VKV245" s="39"/>
      <c r="VKW245" s="39"/>
      <c r="VKX245" s="39"/>
      <c r="VKY245" s="39"/>
      <c r="VKZ245" s="39"/>
      <c r="VLA245" s="39"/>
      <c r="VLB245" s="39"/>
      <c r="VLC245" s="39"/>
      <c r="VLD245" s="39"/>
      <c r="VLE245" s="39"/>
      <c r="VLF245" s="39"/>
      <c r="VLG245" s="39"/>
      <c r="VLH245" s="39"/>
      <c r="VLI245" s="39"/>
      <c r="VLJ245" s="39"/>
      <c r="VLK245" s="39"/>
      <c r="VLL245" s="39"/>
      <c r="VLM245" s="39"/>
      <c r="VLN245" s="39"/>
      <c r="VLO245" s="39"/>
      <c r="VLP245" s="39"/>
      <c r="VLQ245" s="39"/>
      <c r="VLR245" s="39"/>
      <c r="VLS245" s="39"/>
      <c r="VLT245" s="39"/>
      <c r="VLU245" s="39"/>
      <c r="VLV245" s="39"/>
      <c r="VLW245" s="39"/>
      <c r="VLX245" s="39"/>
      <c r="VLY245" s="39"/>
      <c r="VLZ245" s="39"/>
      <c r="VMA245" s="39"/>
      <c r="VMB245" s="39"/>
      <c r="VMC245" s="39"/>
      <c r="VMD245" s="39"/>
      <c r="VME245" s="39"/>
      <c r="VMF245" s="39"/>
      <c r="VMG245" s="39"/>
      <c r="VMH245" s="39"/>
      <c r="VMI245" s="39"/>
      <c r="VMJ245" s="39"/>
      <c r="VMK245" s="39"/>
      <c r="VML245" s="39"/>
      <c r="VMM245" s="39"/>
      <c r="VMN245" s="39"/>
      <c r="VMO245" s="39"/>
      <c r="VMP245" s="39"/>
      <c r="VMQ245" s="39"/>
      <c r="VMR245" s="39"/>
      <c r="VMS245" s="39"/>
      <c r="VMT245" s="39"/>
      <c r="VMU245" s="39"/>
      <c r="VMV245" s="39"/>
      <c r="VMW245" s="39"/>
      <c r="VMX245" s="39"/>
      <c r="VMY245" s="39"/>
      <c r="VMZ245" s="39"/>
      <c r="VNA245" s="39"/>
      <c r="VNB245" s="39"/>
      <c r="VNC245" s="39"/>
      <c r="VND245" s="39"/>
      <c r="VNE245" s="39"/>
      <c r="VNF245" s="39"/>
      <c r="VNG245" s="39"/>
      <c r="VNH245" s="39"/>
      <c r="VNI245" s="39"/>
      <c r="VNJ245" s="39"/>
      <c r="VNK245" s="39"/>
      <c r="VNL245" s="39"/>
      <c r="VNM245" s="39"/>
      <c r="VNN245" s="39"/>
      <c r="VNO245" s="39"/>
      <c r="VNP245" s="39"/>
      <c r="VNQ245" s="39"/>
      <c r="VNR245" s="39"/>
      <c r="VNS245" s="39"/>
      <c r="VNT245" s="39"/>
      <c r="VNU245" s="39"/>
      <c r="VNV245" s="39"/>
      <c r="VNW245" s="39"/>
      <c r="VNX245" s="39"/>
      <c r="VNY245" s="39"/>
      <c r="VNZ245" s="39"/>
      <c r="VOA245" s="39"/>
      <c r="VOB245" s="39"/>
      <c r="VOC245" s="39"/>
      <c r="VOD245" s="39"/>
      <c r="VOE245" s="39"/>
      <c r="VOF245" s="39"/>
      <c r="VOG245" s="39"/>
      <c r="VOH245" s="39"/>
      <c r="VOI245" s="39"/>
      <c r="VOJ245" s="39"/>
      <c r="VOK245" s="39"/>
      <c r="VOL245" s="39"/>
      <c r="VOM245" s="39"/>
      <c r="VON245" s="39"/>
      <c r="VOO245" s="39"/>
      <c r="VOP245" s="39"/>
      <c r="VOQ245" s="39"/>
      <c r="VOR245" s="39"/>
      <c r="VOS245" s="39"/>
      <c r="VOT245" s="39"/>
      <c r="VOU245" s="39"/>
      <c r="VOV245" s="39"/>
      <c r="VOW245" s="39"/>
      <c r="VOX245" s="39"/>
      <c r="VOY245" s="39"/>
      <c r="VOZ245" s="39"/>
      <c r="VPA245" s="39"/>
      <c r="VPB245" s="39"/>
      <c r="VPC245" s="39"/>
      <c r="VPD245" s="39"/>
      <c r="VPE245" s="39"/>
      <c r="VPF245" s="39"/>
      <c r="VPG245" s="39"/>
      <c r="VPH245" s="39"/>
      <c r="VPI245" s="39"/>
      <c r="VPJ245" s="39"/>
      <c r="VPK245" s="39"/>
      <c r="VPL245" s="39"/>
      <c r="VPM245" s="39"/>
      <c r="VPN245" s="39"/>
      <c r="VPO245" s="39"/>
      <c r="VPP245" s="39"/>
      <c r="VPQ245" s="39"/>
      <c r="VPR245" s="39"/>
      <c r="VPS245" s="39"/>
      <c r="VPT245" s="39"/>
      <c r="VPU245" s="39"/>
      <c r="VPV245" s="39"/>
      <c r="VPW245" s="39"/>
      <c r="VPX245" s="39"/>
      <c r="VPY245" s="39"/>
      <c r="VPZ245" s="39"/>
      <c r="VQA245" s="39"/>
      <c r="VQB245" s="39"/>
      <c r="VQC245" s="39"/>
      <c r="VQD245" s="39"/>
      <c r="VQE245" s="39"/>
      <c r="VQF245" s="39"/>
      <c r="VQG245" s="39"/>
      <c r="VQH245" s="39"/>
      <c r="VQI245" s="39"/>
      <c r="VQJ245" s="39"/>
      <c r="VQK245" s="39"/>
      <c r="VQL245" s="39"/>
      <c r="VQM245" s="39"/>
      <c r="VQN245" s="39"/>
      <c r="VQO245" s="39"/>
      <c r="VQP245" s="39"/>
      <c r="VQQ245" s="39"/>
      <c r="VQR245" s="39"/>
      <c r="VQS245" s="39"/>
      <c r="VQT245" s="39"/>
      <c r="VQU245" s="39"/>
      <c r="VQV245" s="39"/>
      <c r="VQW245" s="39"/>
      <c r="VQX245" s="39"/>
      <c r="VQY245" s="39"/>
      <c r="VQZ245" s="39"/>
      <c r="VRA245" s="39"/>
      <c r="VRB245" s="39"/>
      <c r="VRC245" s="39"/>
      <c r="VRD245" s="39"/>
      <c r="VRE245" s="39"/>
      <c r="VRF245" s="39"/>
      <c r="VRG245" s="39"/>
      <c r="VRH245" s="39"/>
      <c r="VRI245" s="39"/>
      <c r="VRJ245" s="39"/>
      <c r="VRK245" s="39"/>
      <c r="VRL245" s="39"/>
      <c r="VRM245" s="39"/>
      <c r="VRN245" s="39"/>
      <c r="VRO245" s="39"/>
      <c r="VRP245" s="39"/>
      <c r="VRQ245" s="39"/>
      <c r="VRR245" s="39"/>
      <c r="VRS245" s="39"/>
      <c r="VRT245" s="39"/>
      <c r="VRU245" s="39"/>
      <c r="VRV245" s="39"/>
      <c r="VRW245" s="39"/>
      <c r="VRX245" s="39"/>
      <c r="VRY245" s="39"/>
      <c r="VRZ245" s="39"/>
      <c r="VSA245" s="39"/>
      <c r="VSB245" s="39"/>
      <c r="VSC245" s="39"/>
      <c r="VSD245" s="39"/>
      <c r="VSE245" s="39"/>
      <c r="VSF245" s="39"/>
      <c r="VSG245" s="39"/>
      <c r="VSH245" s="39"/>
      <c r="VSI245" s="39"/>
      <c r="VSJ245" s="39"/>
      <c r="VSK245" s="39"/>
      <c r="VSL245" s="39"/>
      <c r="VSM245" s="39"/>
      <c r="VSN245" s="39"/>
      <c r="VSO245" s="39"/>
      <c r="VSP245" s="39"/>
      <c r="VSQ245" s="39"/>
      <c r="VSR245" s="39"/>
      <c r="VSS245" s="39"/>
      <c r="VST245" s="39"/>
      <c r="VSU245" s="39"/>
      <c r="VSV245" s="39"/>
      <c r="VSW245" s="39"/>
      <c r="VSX245" s="39"/>
      <c r="VSY245" s="39"/>
      <c r="VSZ245" s="39"/>
      <c r="VTA245" s="39"/>
      <c r="VTB245" s="39"/>
      <c r="VTC245" s="39"/>
      <c r="VTD245" s="39"/>
      <c r="VTE245" s="39"/>
      <c r="VTF245" s="39"/>
      <c r="VTG245" s="39"/>
      <c r="VTH245" s="39"/>
      <c r="VTI245" s="39"/>
      <c r="VTJ245" s="39"/>
      <c r="VTK245" s="39"/>
      <c r="VTL245" s="39"/>
      <c r="VTM245" s="39"/>
      <c r="VTN245" s="39"/>
      <c r="VTO245" s="39"/>
      <c r="VTP245" s="39"/>
      <c r="VTQ245" s="39"/>
      <c r="VTR245" s="39"/>
      <c r="VTS245" s="39"/>
      <c r="VTT245" s="39"/>
      <c r="VTU245" s="39"/>
      <c r="VTV245" s="39"/>
      <c r="VTW245" s="39"/>
      <c r="VTX245" s="39"/>
      <c r="VTY245" s="39"/>
      <c r="VTZ245" s="39"/>
      <c r="VUA245" s="39"/>
      <c r="VUB245" s="39"/>
      <c r="VUC245" s="39"/>
      <c r="VUD245" s="39"/>
      <c r="VUE245" s="39"/>
      <c r="VUF245" s="39"/>
      <c r="VUG245" s="39"/>
      <c r="VUH245" s="39"/>
      <c r="VUI245" s="39"/>
      <c r="VUJ245" s="39"/>
      <c r="VUK245" s="39"/>
      <c r="VUL245" s="39"/>
      <c r="VUM245" s="39"/>
      <c r="VUN245" s="39"/>
      <c r="VUO245" s="39"/>
      <c r="VUP245" s="39"/>
      <c r="VUQ245" s="39"/>
      <c r="VUR245" s="39"/>
      <c r="VUS245" s="39"/>
      <c r="VUT245" s="39"/>
      <c r="VUU245" s="39"/>
      <c r="VUV245" s="39"/>
      <c r="VUW245" s="39"/>
      <c r="VUX245" s="39"/>
      <c r="VUY245" s="39"/>
      <c r="VUZ245" s="39"/>
      <c r="VVA245" s="39"/>
      <c r="VVB245" s="39"/>
      <c r="VVC245" s="39"/>
      <c r="VVD245" s="39"/>
      <c r="VVE245" s="39"/>
      <c r="VVF245" s="39"/>
      <c r="VVG245" s="39"/>
      <c r="VVH245" s="39"/>
      <c r="VVI245" s="39"/>
      <c r="VVJ245" s="39"/>
      <c r="VVK245" s="39"/>
      <c r="VVL245" s="39"/>
      <c r="VVM245" s="39"/>
      <c r="VVN245" s="39"/>
      <c r="VVO245" s="39"/>
      <c r="VVP245" s="39"/>
      <c r="VVQ245" s="39"/>
      <c r="VVR245" s="39"/>
      <c r="VVS245" s="39"/>
      <c r="VVT245" s="39"/>
      <c r="VVU245" s="39"/>
      <c r="VVV245" s="39"/>
      <c r="VVW245" s="39"/>
      <c r="VVX245" s="39"/>
      <c r="VVY245" s="39"/>
      <c r="VVZ245" s="39"/>
      <c r="VWA245" s="39"/>
      <c r="VWB245" s="39"/>
      <c r="VWC245" s="39"/>
      <c r="VWD245" s="39"/>
      <c r="VWE245" s="39"/>
      <c r="VWF245" s="39"/>
      <c r="VWG245" s="39"/>
      <c r="VWH245" s="39"/>
      <c r="VWI245" s="39"/>
      <c r="VWJ245" s="39"/>
      <c r="VWK245" s="39"/>
      <c r="VWL245" s="39"/>
      <c r="VWM245" s="39"/>
      <c r="VWN245" s="39"/>
      <c r="VWO245" s="39"/>
      <c r="VWP245" s="39"/>
      <c r="VWQ245" s="39"/>
      <c r="VWR245" s="39"/>
      <c r="VWS245" s="39"/>
      <c r="VWT245" s="39"/>
      <c r="VWU245" s="39"/>
      <c r="VWV245" s="39"/>
      <c r="VWW245" s="39"/>
      <c r="VWX245" s="39"/>
      <c r="VWY245" s="39"/>
      <c r="VWZ245" s="39"/>
      <c r="VXA245" s="39"/>
      <c r="VXB245" s="39"/>
      <c r="VXC245" s="39"/>
      <c r="VXD245" s="39"/>
      <c r="VXE245" s="39"/>
      <c r="VXF245" s="39"/>
      <c r="VXG245" s="39"/>
      <c r="VXH245" s="39"/>
      <c r="VXI245" s="39"/>
      <c r="VXJ245" s="39"/>
      <c r="VXK245" s="39"/>
      <c r="VXL245" s="39"/>
      <c r="VXM245" s="39"/>
      <c r="VXN245" s="39"/>
      <c r="VXO245" s="39"/>
      <c r="VXP245" s="39"/>
      <c r="VXQ245" s="39"/>
      <c r="VXR245" s="39"/>
      <c r="VXS245" s="39"/>
      <c r="VXT245" s="39"/>
      <c r="VXU245" s="39"/>
      <c r="VXV245" s="39"/>
      <c r="VXW245" s="39"/>
      <c r="VXX245" s="39"/>
      <c r="VXY245" s="39"/>
      <c r="VXZ245" s="39"/>
      <c r="VYA245" s="39"/>
      <c r="VYB245" s="39"/>
      <c r="VYC245" s="39"/>
      <c r="VYD245" s="39"/>
      <c r="VYE245" s="39"/>
      <c r="VYF245" s="39"/>
      <c r="VYG245" s="39"/>
      <c r="VYH245" s="39"/>
      <c r="VYI245" s="39"/>
      <c r="VYJ245" s="39"/>
      <c r="VYK245" s="39"/>
      <c r="VYL245" s="39"/>
      <c r="VYM245" s="39"/>
      <c r="VYN245" s="39"/>
      <c r="VYO245" s="39"/>
      <c r="VYP245" s="39"/>
      <c r="VYQ245" s="39"/>
      <c r="VYR245" s="39"/>
      <c r="VYS245" s="39"/>
      <c r="VYT245" s="39"/>
      <c r="VYU245" s="39"/>
      <c r="VYV245" s="39"/>
      <c r="VYW245" s="39"/>
      <c r="VYX245" s="39"/>
      <c r="VYY245" s="39"/>
      <c r="VYZ245" s="39"/>
      <c r="VZA245" s="39"/>
      <c r="VZB245" s="39"/>
      <c r="VZC245" s="39"/>
      <c r="VZD245" s="39"/>
      <c r="VZE245" s="39"/>
      <c r="VZF245" s="39"/>
      <c r="VZG245" s="39"/>
      <c r="VZH245" s="39"/>
      <c r="VZI245" s="39"/>
      <c r="VZJ245" s="39"/>
      <c r="VZK245" s="39"/>
      <c r="VZL245" s="39"/>
      <c r="VZM245" s="39"/>
      <c r="VZN245" s="39"/>
      <c r="VZO245" s="39"/>
      <c r="VZP245" s="39"/>
      <c r="VZQ245" s="39"/>
      <c r="VZR245" s="39"/>
      <c r="VZS245" s="39"/>
      <c r="VZT245" s="39"/>
      <c r="VZU245" s="39"/>
      <c r="VZV245" s="39"/>
      <c r="VZW245" s="39"/>
      <c r="VZX245" s="39"/>
      <c r="VZY245" s="39"/>
      <c r="VZZ245" s="39"/>
      <c r="WAA245" s="39"/>
      <c r="WAB245" s="39"/>
      <c r="WAC245" s="39"/>
      <c r="WAD245" s="39"/>
      <c r="WAE245" s="39"/>
      <c r="WAF245" s="39"/>
      <c r="WAG245" s="39"/>
      <c r="WAH245" s="39"/>
      <c r="WAI245" s="39"/>
      <c r="WAJ245" s="39"/>
      <c r="WAK245" s="39"/>
      <c r="WAL245" s="39"/>
      <c r="WAM245" s="39"/>
      <c r="WAN245" s="39"/>
      <c r="WAO245" s="39"/>
      <c r="WAP245" s="39"/>
      <c r="WAQ245" s="39"/>
      <c r="WAR245" s="39"/>
      <c r="WAS245" s="39"/>
      <c r="WAT245" s="39"/>
      <c r="WAU245" s="39"/>
      <c r="WAV245" s="39"/>
      <c r="WAW245" s="39"/>
      <c r="WAX245" s="39"/>
      <c r="WAY245" s="39"/>
      <c r="WAZ245" s="39"/>
      <c r="WBA245" s="39"/>
      <c r="WBB245" s="39"/>
      <c r="WBC245" s="39"/>
      <c r="WBD245" s="39"/>
      <c r="WBE245" s="39"/>
      <c r="WBF245" s="39"/>
      <c r="WBG245" s="39"/>
      <c r="WBH245" s="39"/>
      <c r="WBI245" s="39"/>
      <c r="WBJ245" s="39"/>
      <c r="WBK245" s="39"/>
      <c r="WBL245" s="39"/>
      <c r="WBM245" s="39"/>
      <c r="WBN245" s="39"/>
      <c r="WBO245" s="39"/>
      <c r="WBP245" s="39"/>
      <c r="WBQ245" s="39"/>
      <c r="WBR245" s="39"/>
      <c r="WBS245" s="39"/>
      <c r="WBT245" s="39"/>
      <c r="WBU245" s="39"/>
      <c r="WBV245" s="39"/>
      <c r="WBW245" s="39"/>
      <c r="WBX245" s="39"/>
      <c r="WBY245" s="39"/>
      <c r="WBZ245" s="39"/>
      <c r="WCA245" s="39"/>
      <c r="WCB245" s="39"/>
      <c r="WCC245" s="39"/>
      <c r="WCD245" s="39"/>
      <c r="WCE245" s="39"/>
      <c r="WCF245" s="39"/>
      <c r="WCG245" s="39"/>
      <c r="WCH245" s="39"/>
      <c r="WCI245" s="39"/>
      <c r="WCJ245" s="39"/>
      <c r="WCK245" s="39"/>
      <c r="WCL245" s="39"/>
      <c r="WCM245" s="39"/>
      <c r="WCN245" s="39"/>
      <c r="WCO245" s="39"/>
      <c r="WCP245" s="39"/>
      <c r="WCQ245" s="39"/>
      <c r="WCR245" s="39"/>
      <c r="WCS245" s="39"/>
      <c r="WCT245" s="39"/>
      <c r="WCU245" s="39"/>
      <c r="WCV245" s="39"/>
      <c r="WCW245" s="39"/>
      <c r="WCX245" s="39"/>
      <c r="WCY245" s="39"/>
      <c r="WCZ245" s="39"/>
      <c r="WDA245" s="39"/>
      <c r="WDB245" s="39"/>
      <c r="WDC245" s="39"/>
      <c r="WDD245" s="39"/>
      <c r="WDE245" s="39"/>
      <c r="WDF245" s="39"/>
      <c r="WDG245" s="39"/>
      <c r="WDH245" s="39"/>
      <c r="WDI245" s="39"/>
      <c r="WDJ245" s="39"/>
      <c r="WDK245" s="39"/>
      <c r="WDL245" s="39"/>
      <c r="WDM245" s="39"/>
      <c r="WDN245" s="39"/>
      <c r="WDO245" s="39"/>
      <c r="WDP245" s="39"/>
      <c r="WDQ245" s="39"/>
      <c r="WDR245" s="39"/>
      <c r="WDS245" s="39"/>
      <c r="WDT245" s="39"/>
      <c r="WDU245" s="39"/>
      <c r="WDV245" s="39"/>
      <c r="WDW245" s="39"/>
      <c r="WDX245" s="39"/>
      <c r="WDY245" s="39"/>
      <c r="WDZ245" s="39"/>
      <c r="WEA245" s="39"/>
      <c r="WEB245" s="39"/>
      <c r="WEC245" s="39"/>
      <c r="WED245" s="39"/>
      <c r="WEE245" s="39"/>
      <c r="WEF245" s="39"/>
      <c r="WEG245" s="39"/>
      <c r="WEH245" s="39"/>
      <c r="WEI245" s="39"/>
      <c r="WEJ245" s="39"/>
      <c r="WEK245" s="39"/>
      <c r="WEL245" s="39"/>
      <c r="WEM245" s="39"/>
      <c r="WEN245" s="39"/>
      <c r="WEO245" s="39"/>
      <c r="WEP245" s="39"/>
      <c r="WEQ245" s="39"/>
      <c r="WER245" s="39"/>
      <c r="WES245" s="39"/>
      <c r="WET245" s="39"/>
      <c r="WEU245" s="39"/>
      <c r="WEV245" s="39"/>
      <c r="WEW245" s="39"/>
      <c r="WEX245" s="39"/>
      <c r="WEY245" s="39"/>
      <c r="WEZ245" s="39"/>
      <c r="WFA245" s="39"/>
      <c r="WFB245" s="39"/>
      <c r="WFC245" s="39"/>
      <c r="WFD245" s="39"/>
      <c r="WFE245" s="39"/>
      <c r="WFF245" s="39"/>
      <c r="WFG245" s="39"/>
      <c r="WFH245" s="39"/>
      <c r="WFI245" s="39"/>
      <c r="WFJ245" s="39"/>
      <c r="WFK245" s="39"/>
      <c r="WFL245" s="39"/>
      <c r="WFM245" s="39"/>
      <c r="WFN245" s="39"/>
      <c r="WFO245" s="39"/>
      <c r="WFP245" s="39"/>
      <c r="WFQ245" s="39"/>
      <c r="WFR245" s="39"/>
      <c r="WFS245" s="39"/>
      <c r="WFT245" s="39"/>
      <c r="WFU245" s="39"/>
      <c r="WFV245" s="39"/>
      <c r="WFW245" s="39"/>
      <c r="WFX245" s="39"/>
      <c r="WFY245" s="39"/>
      <c r="WFZ245" s="39"/>
      <c r="WGA245" s="39"/>
      <c r="WGB245" s="39"/>
      <c r="WGC245" s="39"/>
      <c r="WGD245" s="39"/>
      <c r="WGE245" s="39"/>
      <c r="WGF245" s="39"/>
      <c r="WGG245" s="39"/>
      <c r="WGH245" s="39"/>
      <c r="WGI245" s="39"/>
      <c r="WGJ245" s="39"/>
      <c r="WGK245" s="39"/>
      <c r="WGL245" s="39"/>
      <c r="WGM245" s="39"/>
      <c r="WGN245" s="39"/>
      <c r="WGO245" s="39"/>
      <c r="WGP245" s="39"/>
      <c r="WGQ245" s="39"/>
      <c r="WGR245" s="39"/>
      <c r="WGS245" s="39"/>
      <c r="WGT245" s="39"/>
      <c r="WGU245" s="39"/>
      <c r="WGV245" s="39"/>
      <c r="WGW245" s="39"/>
      <c r="WGX245" s="39"/>
      <c r="WGY245" s="39"/>
      <c r="WGZ245" s="39"/>
      <c r="WHA245" s="39"/>
      <c r="WHB245" s="39"/>
      <c r="WHC245" s="39"/>
      <c r="WHD245" s="39"/>
      <c r="WHE245" s="39"/>
      <c r="WHF245" s="39"/>
      <c r="WHG245" s="39"/>
      <c r="WHH245" s="39"/>
      <c r="WHI245" s="39"/>
      <c r="WHJ245" s="39"/>
      <c r="WHK245" s="39"/>
      <c r="WHL245" s="39"/>
      <c r="WHM245" s="39"/>
      <c r="WHN245" s="39"/>
      <c r="WHO245" s="39"/>
      <c r="WHP245" s="39"/>
      <c r="WHQ245" s="39"/>
      <c r="WHR245" s="39"/>
      <c r="WHS245" s="39"/>
      <c r="WHT245" s="39"/>
      <c r="WHU245" s="39"/>
      <c r="WHV245" s="39"/>
      <c r="WHW245" s="39"/>
      <c r="WHX245" s="39"/>
      <c r="WHY245" s="39"/>
      <c r="WHZ245" s="39"/>
      <c r="WIA245" s="39"/>
      <c r="WIB245" s="39"/>
      <c r="WIC245" s="39"/>
      <c r="WID245" s="39"/>
      <c r="WIE245" s="39"/>
      <c r="WIF245" s="39"/>
      <c r="WIG245" s="39"/>
      <c r="WIH245" s="39"/>
      <c r="WII245" s="39"/>
      <c r="WIJ245" s="39"/>
      <c r="WIK245" s="39"/>
      <c r="WIL245" s="39"/>
      <c r="WIM245" s="39"/>
      <c r="WIN245" s="39"/>
      <c r="WIO245" s="39"/>
      <c r="WIP245" s="39"/>
      <c r="WIQ245" s="39"/>
      <c r="WIR245" s="39"/>
      <c r="WIS245" s="39"/>
      <c r="WIT245" s="39"/>
      <c r="WIU245" s="39"/>
      <c r="WIV245" s="39"/>
      <c r="WIW245" s="39"/>
      <c r="WIX245" s="39"/>
      <c r="WIY245" s="39"/>
      <c r="WIZ245" s="39"/>
      <c r="WJA245" s="39"/>
      <c r="WJB245" s="39"/>
      <c r="WJC245" s="39"/>
      <c r="WJD245" s="39"/>
      <c r="WJE245" s="39"/>
      <c r="WJF245" s="39"/>
      <c r="WJG245" s="39"/>
      <c r="WJH245" s="39"/>
      <c r="WJI245" s="39"/>
      <c r="WJJ245" s="39"/>
      <c r="WJK245" s="39"/>
      <c r="WJL245" s="39"/>
      <c r="WJM245" s="39"/>
      <c r="WJN245" s="39"/>
      <c r="WJO245" s="39"/>
      <c r="WJP245" s="39"/>
      <c r="WJQ245" s="39"/>
      <c r="WJR245" s="39"/>
      <c r="WJS245" s="39"/>
      <c r="WJT245" s="39"/>
      <c r="WJU245" s="39"/>
      <c r="WJV245" s="39"/>
      <c r="WJW245" s="39"/>
      <c r="WJX245" s="39"/>
      <c r="WJY245" s="39"/>
      <c r="WJZ245" s="39"/>
      <c r="WKA245" s="39"/>
      <c r="WKB245" s="39"/>
      <c r="WKC245" s="39"/>
      <c r="WKD245" s="39"/>
      <c r="WKE245" s="39"/>
      <c r="WKF245" s="39"/>
      <c r="WKG245" s="39"/>
      <c r="WKH245" s="39"/>
      <c r="WKI245" s="39"/>
      <c r="WKJ245" s="39"/>
      <c r="WKK245" s="39"/>
      <c r="WKL245" s="39"/>
      <c r="WKM245" s="39"/>
      <c r="WKN245" s="39"/>
      <c r="WKO245" s="39"/>
      <c r="WKP245" s="39"/>
      <c r="WKQ245" s="39"/>
      <c r="WKR245" s="39"/>
      <c r="WKS245" s="39"/>
      <c r="WKT245" s="39"/>
      <c r="WKU245" s="39"/>
      <c r="WKV245" s="39"/>
      <c r="WKW245" s="39"/>
      <c r="WKX245" s="39"/>
      <c r="WKY245" s="39"/>
      <c r="WKZ245" s="39"/>
      <c r="WLA245" s="39"/>
      <c r="WLB245" s="39"/>
      <c r="WLC245" s="39"/>
      <c r="WLD245" s="39"/>
      <c r="WLE245" s="39"/>
      <c r="WLF245" s="39"/>
      <c r="WLG245" s="39"/>
      <c r="WLH245" s="39"/>
      <c r="WLI245" s="39"/>
      <c r="WLJ245" s="39"/>
      <c r="WLK245" s="39"/>
      <c r="WLL245" s="39"/>
      <c r="WLM245" s="39"/>
      <c r="WLN245" s="39"/>
      <c r="WLO245" s="39"/>
      <c r="WLP245" s="39"/>
      <c r="WLQ245" s="39"/>
      <c r="WLR245" s="39"/>
      <c r="WLS245" s="39"/>
      <c r="WLT245" s="39"/>
      <c r="WLU245" s="39"/>
      <c r="WLV245" s="39"/>
      <c r="WLW245" s="39"/>
      <c r="WLX245" s="39"/>
      <c r="WLY245" s="39"/>
      <c r="WLZ245" s="39"/>
      <c r="WMA245" s="39"/>
      <c r="WMB245" s="39"/>
      <c r="WMC245" s="39"/>
      <c r="WMD245" s="39"/>
      <c r="WME245" s="39"/>
      <c r="WMF245" s="39"/>
      <c r="WMG245" s="39"/>
      <c r="WMH245" s="39"/>
      <c r="WMI245" s="39"/>
      <c r="WMJ245" s="39"/>
      <c r="WMK245" s="39"/>
      <c r="WML245" s="39"/>
      <c r="WMM245" s="39"/>
      <c r="WMN245" s="39"/>
      <c r="WMO245" s="39"/>
      <c r="WMP245" s="39"/>
      <c r="WMQ245" s="39"/>
      <c r="WMR245" s="39"/>
      <c r="WMS245" s="39"/>
      <c r="WMT245" s="39"/>
      <c r="WMU245" s="39"/>
      <c r="WMV245" s="39"/>
      <c r="WMW245" s="39"/>
      <c r="WMX245" s="39"/>
      <c r="WMY245" s="39"/>
      <c r="WMZ245" s="39"/>
      <c r="WNA245" s="39"/>
      <c r="WNB245" s="39"/>
      <c r="WNC245" s="39"/>
      <c r="WND245" s="39"/>
      <c r="WNE245" s="39"/>
      <c r="WNF245" s="39"/>
      <c r="WNG245" s="39"/>
      <c r="WNH245" s="39"/>
      <c r="WNI245" s="39"/>
      <c r="WNJ245" s="39"/>
      <c r="WNK245" s="39"/>
      <c r="WNL245" s="39"/>
      <c r="WNM245" s="39"/>
      <c r="WNN245" s="39"/>
      <c r="WNO245" s="39"/>
      <c r="WNP245" s="39"/>
      <c r="WNQ245" s="39"/>
      <c r="WNR245" s="39"/>
      <c r="WNS245" s="39"/>
      <c r="WNT245" s="39"/>
      <c r="WNU245" s="39"/>
      <c r="WNV245" s="39"/>
      <c r="WNW245" s="39"/>
      <c r="WNX245" s="39"/>
      <c r="WNY245" s="39"/>
      <c r="WNZ245" s="39"/>
      <c r="WOA245" s="39"/>
      <c r="WOB245" s="39"/>
      <c r="WOC245" s="39"/>
      <c r="WOD245" s="39"/>
      <c r="WOE245" s="39"/>
      <c r="WOF245" s="39"/>
      <c r="WOG245" s="39"/>
      <c r="WOH245" s="39"/>
      <c r="WOI245" s="39"/>
      <c r="WOJ245" s="39"/>
      <c r="WOK245" s="39"/>
      <c r="WOL245" s="39"/>
      <c r="WOM245" s="39"/>
      <c r="WON245" s="39"/>
      <c r="WOO245" s="39"/>
      <c r="WOP245" s="39"/>
      <c r="WOQ245" s="39"/>
      <c r="WOR245" s="39"/>
      <c r="WOS245" s="39"/>
      <c r="WOT245" s="39"/>
      <c r="WOU245" s="39"/>
      <c r="WOV245" s="39"/>
      <c r="WOW245" s="39"/>
      <c r="WOX245" s="39"/>
      <c r="WOY245" s="39"/>
      <c r="WOZ245" s="39"/>
      <c r="WPA245" s="39"/>
      <c r="WPB245" s="39"/>
      <c r="WPC245" s="39"/>
      <c r="WPD245" s="39"/>
      <c r="WPE245" s="39"/>
      <c r="WPF245" s="39"/>
      <c r="WPG245" s="39"/>
      <c r="WPH245" s="39"/>
      <c r="WPI245" s="39"/>
      <c r="WPJ245" s="39"/>
      <c r="WPK245" s="39"/>
      <c r="WPL245" s="39"/>
      <c r="WPM245" s="39"/>
      <c r="WPN245" s="39"/>
      <c r="WPO245" s="39"/>
      <c r="WPP245" s="39"/>
      <c r="WPQ245" s="39"/>
      <c r="WPR245" s="39"/>
      <c r="WPS245" s="39"/>
      <c r="WPT245" s="39"/>
      <c r="WPU245" s="39"/>
      <c r="WPV245" s="39"/>
      <c r="WPW245" s="39"/>
      <c r="WPX245" s="39"/>
      <c r="WPY245" s="39"/>
      <c r="WPZ245" s="39"/>
      <c r="WQA245" s="39"/>
      <c r="WQB245" s="39"/>
      <c r="WQC245" s="39"/>
      <c r="WQD245" s="39"/>
      <c r="WQE245" s="39"/>
      <c r="WQF245" s="39"/>
      <c r="WQG245" s="39"/>
      <c r="WQH245" s="39"/>
      <c r="WQI245" s="39"/>
      <c r="WQJ245" s="39"/>
      <c r="WQK245" s="39"/>
      <c r="WQL245" s="39"/>
      <c r="WQM245" s="39"/>
      <c r="WQN245" s="39"/>
      <c r="WQO245" s="39"/>
      <c r="WQP245" s="39"/>
      <c r="WQQ245" s="39"/>
      <c r="WQR245" s="39"/>
      <c r="WQS245" s="39"/>
      <c r="WQT245" s="39"/>
      <c r="WQU245" s="39"/>
      <c r="WQV245" s="39"/>
      <c r="WQW245" s="39"/>
      <c r="WQX245" s="39"/>
      <c r="WQY245" s="39"/>
      <c r="WQZ245" s="39"/>
      <c r="WRA245" s="39"/>
      <c r="WRB245" s="39"/>
      <c r="WRC245" s="39"/>
      <c r="WRD245" s="39"/>
      <c r="WRE245" s="39"/>
      <c r="WRF245" s="39"/>
      <c r="WRG245" s="39"/>
      <c r="WRH245" s="39"/>
      <c r="WRI245" s="39"/>
      <c r="WRJ245" s="39"/>
      <c r="WRK245" s="39"/>
      <c r="WRL245" s="39"/>
      <c r="WRM245" s="39"/>
      <c r="WRN245" s="39"/>
      <c r="WRO245" s="39"/>
      <c r="WRP245" s="39"/>
      <c r="WRQ245" s="39"/>
      <c r="WRR245" s="39"/>
      <c r="WRS245" s="39"/>
      <c r="WRT245" s="39"/>
      <c r="WRU245" s="39"/>
      <c r="WRV245" s="39"/>
      <c r="WRW245" s="39"/>
      <c r="WRX245" s="39"/>
      <c r="WRY245" s="39"/>
      <c r="WRZ245" s="39"/>
      <c r="WSA245" s="39"/>
      <c r="WSB245" s="39"/>
      <c r="WSC245" s="39"/>
      <c r="WSD245" s="39"/>
      <c r="WSE245" s="39"/>
      <c r="WSF245" s="39"/>
      <c r="WSG245" s="39"/>
      <c r="WSH245" s="39"/>
      <c r="WSI245" s="39"/>
      <c r="WSJ245" s="39"/>
      <c r="WSK245" s="39"/>
      <c r="WSL245" s="39"/>
      <c r="WSM245" s="39"/>
      <c r="WSN245" s="39"/>
      <c r="WSO245" s="39"/>
      <c r="WSP245" s="39"/>
      <c r="WSQ245" s="39"/>
      <c r="WSR245" s="39"/>
      <c r="WSS245" s="39"/>
      <c r="WST245" s="39"/>
      <c r="WSU245" s="39"/>
      <c r="WSV245" s="39"/>
      <c r="WSW245" s="39"/>
      <c r="WSX245" s="39"/>
      <c r="WSY245" s="39"/>
      <c r="WSZ245" s="39"/>
      <c r="WTA245" s="39"/>
      <c r="WTB245" s="39"/>
      <c r="WTC245" s="39"/>
      <c r="WTD245" s="39"/>
      <c r="WTE245" s="39"/>
      <c r="WTF245" s="39"/>
      <c r="WTG245" s="39"/>
      <c r="WTH245" s="39"/>
      <c r="WTI245" s="39"/>
      <c r="WTJ245" s="39"/>
      <c r="WTK245" s="39"/>
      <c r="WTL245" s="39"/>
      <c r="WTM245" s="39"/>
      <c r="WTN245" s="39"/>
      <c r="WTO245" s="39"/>
      <c r="WTP245" s="39"/>
      <c r="WTQ245" s="39"/>
      <c r="WTR245" s="39"/>
      <c r="WTS245" s="39"/>
      <c r="WTT245" s="39"/>
      <c r="WTU245" s="39"/>
      <c r="WTV245" s="39"/>
      <c r="WTW245" s="39"/>
      <c r="WTX245" s="39"/>
      <c r="WTY245" s="39"/>
      <c r="WTZ245" s="39"/>
      <c r="WUA245" s="39"/>
      <c r="WUB245" s="39"/>
      <c r="WUC245" s="39"/>
      <c r="WUD245" s="39"/>
      <c r="WUE245" s="39"/>
      <c r="WUF245" s="39"/>
      <c r="WUG245" s="39"/>
      <c r="WUH245" s="39"/>
      <c r="WUI245" s="39"/>
      <c r="WUJ245" s="39"/>
      <c r="WUK245" s="39"/>
      <c r="WUL245" s="39"/>
      <c r="WUM245" s="39"/>
      <c r="WUN245" s="39"/>
      <c r="WUO245" s="39"/>
      <c r="WUP245" s="39"/>
      <c r="WUQ245" s="39"/>
      <c r="WUR245" s="39"/>
      <c r="WUS245" s="39"/>
      <c r="WUT245" s="39"/>
      <c r="WUU245" s="39"/>
      <c r="WUV245" s="39"/>
      <c r="WUW245" s="39"/>
      <c r="WUX245" s="39"/>
      <c r="WUY245" s="39"/>
      <c r="WUZ245" s="39"/>
      <c r="WVA245" s="39"/>
      <c r="WVB245" s="39"/>
      <c r="WVC245" s="39"/>
      <c r="WVD245" s="39"/>
      <c r="WVE245" s="39"/>
      <c r="WVF245" s="39"/>
      <c r="WVG245" s="39"/>
      <c r="WVH245" s="39"/>
      <c r="WVI245" s="39"/>
      <c r="WVJ245" s="39"/>
      <c r="WVK245" s="39"/>
      <c r="WVL245" s="39"/>
      <c r="WVM245" s="39"/>
      <c r="WVN245" s="39"/>
      <c r="WVO245" s="39"/>
      <c r="WVP245" s="39"/>
      <c r="WVQ245" s="39"/>
      <c r="WVR245" s="39"/>
      <c r="WVS245" s="39"/>
      <c r="WVT245" s="39"/>
      <c r="WVU245" s="39"/>
      <c r="WVV245" s="39"/>
      <c r="WVW245" s="39"/>
      <c r="WVX245" s="39"/>
      <c r="WVY245" s="39"/>
      <c r="WVZ245" s="39"/>
      <c r="WWA245" s="39"/>
      <c r="WWB245" s="39"/>
      <c r="WWC245" s="39"/>
      <c r="WWD245" s="39"/>
      <c r="WWE245" s="39"/>
      <c r="WWF245" s="39"/>
      <c r="WWG245" s="39"/>
      <c r="WWH245" s="39"/>
      <c r="WWI245" s="39"/>
      <c r="WWJ245" s="39"/>
      <c r="WWK245" s="39"/>
      <c r="WWL245" s="39"/>
      <c r="WWM245" s="39"/>
      <c r="WWN245" s="39"/>
      <c r="WWO245" s="39"/>
      <c r="WWP245" s="39"/>
      <c r="WWQ245" s="39"/>
      <c r="WWR245" s="39"/>
      <c r="WWS245" s="39"/>
      <c r="WWT245" s="39"/>
      <c r="WWU245" s="39"/>
      <c r="WWV245" s="39"/>
      <c r="WWW245" s="39"/>
      <c r="WWX245" s="39"/>
      <c r="WWY245" s="39"/>
      <c r="WWZ245" s="39"/>
      <c r="WXA245" s="39"/>
      <c r="WXB245" s="39"/>
      <c r="WXC245" s="39"/>
      <c r="WXD245" s="39"/>
      <c r="WXE245" s="39"/>
      <c r="WXF245" s="39"/>
      <c r="WXG245" s="39"/>
      <c r="WXH245" s="39"/>
      <c r="WXI245" s="39"/>
      <c r="WXJ245" s="39"/>
      <c r="WXK245" s="39"/>
      <c r="WXL245" s="39"/>
      <c r="WXM245" s="39"/>
      <c r="WXN245" s="39"/>
      <c r="WXO245" s="39"/>
      <c r="WXP245" s="39"/>
      <c r="WXQ245" s="39"/>
      <c r="WXR245" s="39"/>
      <c r="WXS245" s="39"/>
      <c r="WXT245" s="39"/>
      <c r="WXU245" s="39"/>
      <c r="WXV245" s="39"/>
      <c r="WXW245" s="39"/>
      <c r="WXX245" s="39"/>
      <c r="WXY245" s="39"/>
      <c r="WXZ245" s="39"/>
      <c r="WYA245" s="39"/>
      <c r="WYB245" s="39"/>
      <c r="WYC245" s="39"/>
      <c r="WYD245" s="39"/>
      <c r="WYE245" s="39"/>
      <c r="WYF245" s="39"/>
      <c r="WYG245" s="39"/>
      <c r="WYH245" s="39"/>
      <c r="WYI245" s="39"/>
      <c r="WYJ245" s="39"/>
      <c r="WYK245" s="39"/>
      <c r="WYL245" s="39"/>
      <c r="WYM245" s="39"/>
      <c r="WYN245" s="39"/>
      <c r="WYO245" s="39"/>
      <c r="WYP245" s="39"/>
      <c r="WYQ245" s="39"/>
      <c r="WYR245" s="39"/>
      <c r="WYS245" s="39"/>
      <c r="WYT245" s="39"/>
      <c r="WYU245" s="39"/>
      <c r="WYV245" s="39"/>
      <c r="WYW245" s="39"/>
      <c r="WYX245" s="39"/>
      <c r="WYY245" s="39"/>
      <c r="WYZ245" s="39"/>
      <c r="WZA245" s="39"/>
      <c r="WZB245" s="39"/>
      <c r="WZC245" s="39"/>
      <c r="WZD245" s="39"/>
      <c r="WZE245" s="39"/>
      <c r="WZF245" s="39"/>
      <c r="WZG245" s="39"/>
      <c r="WZH245" s="39"/>
      <c r="WZI245" s="39"/>
      <c r="WZJ245" s="39"/>
      <c r="WZK245" s="39"/>
      <c r="WZL245" s="39"/>
      <c r="WZM245" s="39"/>
      <c r="WZN245" s="39"/>
      <c r="WZO245" s="39"/>
      <c r="WZP245" s="39"/>
      <c r="WZQ245" s="39"/>
      <c r="WZR245" s="39"/>
      <c r="WZS245" s="39"/>
      <c r="WZT245" s="39"/>
      <c r="WZU245" s="39"/>
      <c r="WZV245" s="39"/>
      <c r="WZW245" s="39"/>
      <c r="WZX245" s="39"/>
      <c r="WZY245" s="39"/>
      <c r="WZZ245" s="39"/>
      <c r="XAA245" s="39"/>
      <c r="XAB245" s="39"/>
      <c r="XAC245" s="39"/>
      <c r="XAD245" s="39"/>
      <c r="XAE245" s="39"/>
      <c r="XAF245" s="39"/>
      <c r="XAG245" s="39"/>
      <c r="XAH245" s="39"/>
      <c r="XAI245" s="39"/>
      <c r="XAJ245" s="39"/>
      <c r="XAK245" s="39"/>
      <c r="XAL245" s="39"/>
      <c r="XAM245" s="39"/>
      <c r="XAN245" s="39"/>
      <c r="XAO245" s="39"/>
      <c r="XAP245" s="39"/>
      <c r="XAQ245" s="39"/>
      <c r="XAR245" s="39"/>
      <c r="XAS245" s="39"/>
      <c r="XAT245" s="39"/>
      <c r="XAU245" s="39"/>
      <c r="XAV245" s="39"/>
      <c r="XAW245" s="39"/>
      <c r="XAX245" s="39"/>
      <c r="XAY245" s="39"/>
      <c r="XAZ245" s="39"/>
      <c r="XBA245" s="39"/>
      <c r="XBB245" s="39"/>
      <c r="XBC245" s="39"/>
      <c r="XBD245" s="39"/>
      <c r="XBE245" s="39"/>
      <c r="XBF245" s="39"/>
      <c r="XBG245" s="39"/>
      <c r="XBH245" s="39"/>
      <c r="XBI245" s="39"/>
      <c r="XBJ245" s="39"/>
      <c r="XBK245" s="39"/>
      <c r="XBL245" s="39"/>
      <c r="XBM245" s="39"/>
      <c r="XBN245" s="39"/>
      <c r="XBO245" s="39"/>
      <c r="XBP245" s="39"/>
      <c r="XBQ245" s="39"/>
      <c r="XBR245" s="39"/>
      <c r="XBS245" s="39"/>
      <c r="XBT245" s="39"/>
      <c r="XBU245" s="39"/>
      <c r="XBV245" s="39"/>
      <c r="XBW245" s="39"/>
      <c r="XBX245" s="39"/>
      <c r="XBY245" s="39"/>
      <c r="XBZ245" s="39"/>
      <c r="XCA245" s="39"/>
      <c r="XCB245" s="39"/>
      <c r="XCC245" s="39"/>
      <c r="XCD245" s="39"/>
      <c r="XCE245" s="39"/>
      <c r="XCF245" s="39"/>
      <c r="XCG245" s="39"/>
      <c r="XCH245" s="39"/>
      <c r="XCI245" s="39"/>
      <c r="XCJ245" s="39"/>
      <c r="XCK245" s="39"/>
      <c r="XCL245" s="39"/>
      <c r="XCM245" s="39"/>
      <c r="XCN245" s="39"/>
      <c r="XCO245" s="39"/>
      <c r="XCP245" s="39"/>
      <c r="XCQ245" s="39"/>
      <c r="XCR245" s="39"/>
      <c r="XCS245" s="39"/>
      <c r="XCT245" s="39"/>
      <c r="XCU245" s="39"/>
      <c r="XCV245" s="39"/>
      <c r="XCW245" s="39"/>
      <c r="XCX245" s="39"/>
      <c r="XCY245" s="39"/>
      <c r="XCZ245" s="39"/>
      <c r="XDA245" s="39"/>
      <c r="XDB245" s="39"/>
      <c r="XDC245" s="39"/>
      <c r="XDD245" s="39"/>
      <c r="XDE245" s="39"/>
      <c r="XDF245" s="39"/>
      <c r="XDG245" s="39"/>
      <c r="XDH245" s="39"/>
      <c r="XDI245" s="39"/>
      <c r="XDJ245" s="39"/>
      <c r="XDK245" s="39"/>
      <c r="XDL245" s="39"/>
      <c r="XDM245" s="39"/>
      <c r="XDN245" s="39"/>
      <c r="XDO245" s="39"/>
      <c r="XDP245" s="39"/>
      <c r="XDQ245" s="39"/>
      <c r="XDR245" s="39"/>
      <c r="XDS245" s="39"/>
      <c r="XDT245" s="39"/>
      <c r="XDU245" s="39"/>
      <c r="XDV245" s="39"/>
      <c r="XDW245" s="39"/>
      <c r="XDX245" s="39"/>
      <c r="XDY245" s="39"/>
      <c r="XDZ245" s="39"/>
      <c r="XEA245" s="39"/>
      <c r="XEB245" s="39"/>
      <c r="XEC245" s="39"/>
      <c r="XED245" s="39"/>
      <c r="XEE245" s="39"/>
      <c r="XEF245" s="39"/>
      <c r="XEG245" s="39"/>
      <c r="XEH245" s="39"/>
      <c r="XEI245" s="39"/>
      <c r="XEJ245" s="39"/>
      <c r="XEK245" s="39"/>
      <c r="XEL245" s="39"/>
      <c r="XEM245" s="39"/>
      <c r="XEN245" s="39"/>
      <c r="XEO245" s="39"/>
      <c r="XEP245" s="39"/>
      <c r="XEQ245" s="39"/>
      <c r="XER245" s="39"/>
      <c r="XES245" s="39"/>
      <c r="XET245" s="39"/>
      <c r="XEU245" s="39"/>
      <c r="XEV245" s="39"/>
      <c r="XEW245" s="39"/>
      <c r="XEX245" s="39"/>
      <c r="XEY245" s="39"/>
      <c r="XEZ245" s="39"/>
      <c r="XFA245" s="39"/>
      <c r="XFB245" s="39"/>
    </row>
    <row r="246" spans="1:16382" ht="15" outlineLevel="1" x14ac:dyDescent="0.25">
      <c r="B246" s="334"/>
      <c r="C246" s="87"/>
      <c r="D246" s="121" t="str">
        <f t="shared" si="16"/>
        <v>EAP_s</v>
      </c>
      <c r="E246" s="338">
        <v>233</v>
      </c>
      <c r="F246" s="275">
        <f t="shared" si="12"/>
        <v>1132</v>
      </c>
      <c r="G246" s="131"/>
      <c r="H246" s="274"/>
      <c r="I246" s="116" t="s">
        <v>158</v>
      </c>
      <c r="J246" s="327">
        <f t="shared" si="11"/>
        <v>766</v>
      </c>
      <c r="K246" s="292" t="str">
        <f t="shared" si="15"/>
        <v>Energie Active soutirée de la période P pour la période tarifaire →</v>
      </c>
      <c r="L246" s="322" t="str">
        <f t="shared" si="15"/>
        <v>Soutirage</v>
      </c>
      <c r="M246" s="163" t="s">
        <v>227</v>
      </c>
      <c r="N246" s="349" t="str">
        <f t="shared" si="17"/>
        <v>kWh</v>
      </c>
      <c r="O246" s="47"/>
      <c r="Q246" s="254"/>
      <c r="S246" s="17"/>
      <c r="T246" s="17"/>
    </row>
    <row r="247" spans="1:16382" ht="15" outlineLevel="1" x14ac:dyDescent="0.25">
      <c r="B247" s="334"/>
      <c r="C247" s="87"/>
      <c r="D247" s="121" t="str">
        <f t="shared" si="16"/>
        <v>EAP_s</v>
      </c>
      <c r="E247" s="338">
        <v>234</v>
      </c>
      <c r="F247" s="275">
        <f t="shared" si="12"/>
        <v>1136</v>
      </c>
      <c r="G247" s="131"/>
      <c r="H247" s="274"/>
      <c r="I247" s="116" t="s">
        <v>158</v>
      </c>
      <c r="J247" s="327">
        <f t="shared" si="11"/>
        <v>768</v>
      </c>
      <c r="K247" s="292" t="str">
        <f t="shared" si="15"/>
        <v>Energie Active soutirée de la période P pour la période tarifaire →</v>
      </c>
      <c r="L247" s="322" t="str">
        <f t="shared" si="15"/>
        <v>Soutirage</v>
      </c>
      <c r="M247" s="163" t="s">
        <v>230</v>
      </c>
      <c r="N247" s="349" t="str">
        <f t="shared" si="17"/>
        <v>kWh</v>
      </c>
      <c r="O247" s="47"/>
      <c r="Q247" s="254"/>
      <c r="S247" s="17"/>
      <c r="T247" s="17"/>
    </row>
    <row r="248" spans="1:16382" ht="15" outlineLevel="1" x14ac:dyDescent="0.25">
      <c r="B248" s="334"/>
      <c r="C248" s="87"/>
      <c r="D248" s="121" t="str">
        <f t="shared" si="16"/>
        <v>EAP_s</v>
      </c>
      <c r="E248" s="338">
        <v>235</v>
      </c>
      <c r="F248" s="275">
        <f t="shared" si="12"/>
        <v>1140</v>
      </c>
      <c r="G248" s="131"/>
      <c r="H248" s="274"/>
      <c r="I248" s="116" t="s">
        <v>158</v>
      </c>
      <c r="J248" s="327">
        <f t="shared" si="11"/>
        <v>770</v>
      </c>
      <c r="K248" s="292" t="str">
        <f t="shared" si="15"/>
        <v>Energie Active soutirée de la période P pour la période tarifaire →</v>
      </c>
      <c r="L248" s="322" t="str">
        <f t="shared" si="15"/>
        <v>Soutirage</v>
      </c>
      <c r="M248" s="163" t="s">
        <v>221</v>
      </c>
      <c r="N248" s="349" t="str">
        <f t="shared" si="17"/>
        <v>kWh</v>
      </c>
      <c r="O248" s="47"/>
      <c r="Q248" s="254"/>
      <c r="S248" s="17"/>
      <c r="T248" s="17"/>
    </row>
    <row r="249" spans="1:16382" ht="15" outlineLevel="1" x14ac:dyDescent="0.25">
      <c r="B249" s="334"/>
      <c r="C249" s="87"/>
      <c r="D249" s="121" t="str">
        <f t="shared" si="16"/>
        <v>EAP_s</v>
      </c>
      <c r="E249" s="338">
        <v>236</v>
      </c>
      <c r="F249" s="275">
        <f t="shared" si="12"/>
        <v>1144</v>
      </c>
      <c r="G249" s="131"/>
      <c r="H249" s="274"/>
      <c r="I249" s="116" t="s">
        <v>158</v>
      </c>
      <c r="J249" s="327">
        <f t="shared" si="11"/>
        <v>772</v>
      </c>
      <c r="K249" s="292" t="str">
        <f t="shared" si="15"/>
        <v>Energie Active soutirée de la période P pour la période tarifaire →</v>
      </c>
      <c r="L249" s="322" t="str">
        <f t="shared" si="15"/>
        <v>Soutirage</v>
      </c>
      <c r="M249" s="163" t="s">
        <v>219</v>
      </c>
      <c r="N249" s="349" t="str">
        <f t="shared" si="17"/>
        <v>kWh</v>
      </c>
      <c r="O249" s="47"/>
      <c r="Q249" s="254"/>
      <c r="S249" s="17"/>
      <c r="T249" s="17"/>
    </row>
    <row r="250" spans="1:16382" ht="15" outlineLevel="1" x14ac:dyDescent="0.25">
      <c r="B250" s="334"/>
      <c r="C250" s="87"/>
      <c r="D250" s="121" t="str">
        <f t="shared" si="16"/>
        <v>EAP_s</v>
      </c>
      <c r="E250" s="338">
        <v>237</v>
      </c>
      <c r="F250" s="275">
        <f t="shared" si="12"/>
        <v>1148</v>
      </c>
      <c r="G250" s="131"/>
      <c r="H250" s="274"/>
      <c r="I250" s="116" t="s">
        <v>158</v>
      </c>
      <c r="J250" s="327">
        <f t="shared" si="11"/>
        <v>774</v>
      </c>
      <c r="K250" s="292" t="str">
        <f t="shared" si="15"/>
        <v>Energie Active soutirée de la période P pour la période tarifaire →</v>
      </c>
      <c r="L250" s="322" t="str">
        <f t="shared" si="15"/>
        <v>Soutirage</v>
      </c>
      <c r="M250" s="163" t="s">
        <v>217</v>
      </c>
      <c r="N250" s="349" t="str">
        <f t="shared" si="17"/>
        <v>kWh</v>
      </c>
      <c r="O250" s="47"/>
      <c r="Q250" s="254"/>
      <c r="S250" s="17"/>
      <c r="T250" s="17"/>
    </row>
    <row r="251" spans="1:16382" ht="15" outlineLevel="1" x14ac:dyDescent="0.25">
      <c r="B251" s="334"/>
      <c r="C251" s="87"/>
      <c r="D251" s="121" t="str">
        <f t="shared" si="16"/>
        <v>EAP_s</v>
      </c>
      <c r="E251" s="338">
        <v>238</v>
      </c>
      <c r="F251" s="275">
        <f t="shared" si="12"/>
        <v>1152</v>
      </c>
      <c r="G251" s="131"/>
      <c r="H251" s="274"/>
      <c r="I251" s="116" t="s">
        <v>158</v>
      </c>
      <c r="J251" s="327">
        <f t="shared" si="11"/>
        <v>776</v>
      </c>
      <c r="K251" s="292" t="str">
        <f t="shared" si="15"/>
        <v>Energie Active soutirée de la période P pour la période tarifaire →</v>
      </c>
      <c r="L251" s="322" t="str">
        <f t="shared" si="15"/>
        <v>Soutirage</v>
      </c>
      <c r="M251" s="163" t="s">
        <v>223</v>
      </c>
      <c r="N251" s="349" t="str">
        <f t="shared" si="17"/>
        <v>kWh</v>
      </c>
      <c r="O251" s="47"/>
      <c r="Q251" s="254"/>
      <c r="S251" s="17"/>
      <c r="T251" s="17"/>
    </row>
    <row r="252" spans="1:16382" s="39" customFormat="1" ht="15" outlineLevel="1" x14ac:dyDescent="0.25">
      <c r="B252" s="333"/>
      <c r="C252" s="87"/>
      <c r="D252" s="121" t="str">
        <f t="shared" si="16"/>
        <v>EAP_s</v>
      </c>
      <c r="E252" s="338">
        <v>239</v>
      </c>
      <c r="F252" s="275">
        <f t="shared" si="12"/>
        <v>1156</v>
      </c>
      <c r="G252" s="131"/>
      <c r="H252" s="274"/>
      <c r="I252" s="116" t="s">
        <v>158</v>
      </c>
      <c r="J252" s="327">
        <f t="shared" si="11"/>
        <v>778</v>
      </c>
      <c r="K252" s="292" t="str">
        <f t="shared" si="15"/>
        <v>Energie Active soutirée de la période P pour la période tarifaire →</v>
      </c>
      <c r="L252" s="322" t="str">
        <f t="shared" si="15"/>
        <v>Soutirage</v>
      </c>
      <c r="M252" s="163" t="s">
        <v>158</v>
      </c>
      <c r="N252" s="349" t="str">
        <f t="shared" si="17"/>
        <v>kWh</v>
      </c>
      <c r="O252" s="47"/>
      <c r="P252" s="109"/>
      <c r="Q252" s="254"/>
      <c r="R252" s="109"/>
      <c r="S252" s="17"/>
      <c r="T252" s="17"/>
    </row>
    <row r="253" spans="1:16382" s="39" customFormat="1" ht="15" outlineLevel="1" x14ac:dyDescent="0.25">
      <c r="B253" s="333"/>
      <c r="C253" s="87"/>
      <c r="D253" s="121" t="str">
        <f t="shared" si="16"/>
        <v>EAP_s</v>
      </c>
      <c r="E253" s="338">
        <v>240</v>
      </c>
      <c r="F253" s="275">
        <f t="shared" si="12"/>
        <v>1160</v>
      </c>
      <c r="G253" s="131"/>
      <c r="H253" s="274"/>
      <c r="I253" s="116" t="s">
        <v>158</v>
      </c>
      <c r="J253" s="327">
        <f t="shared" si="11"/>
        <v>780</v>
      </c>
      <c r="K253" s="292" t="str">
        <f t="shared" si="15"/>
        <v>Energie Active soutirée de la période P pour la période tarifaire →</v>
      </c>
      <c r="L253" s="322" t="str">
        <f t="shared" si="15"/>
        <v>Soutirage</v>
      </c>
      <c r="M253" s="163" t="s">
        <v>224</v>
      </c>
      <c r="N253" s="349" t="str">
        <f t="shared" si="17"/>
        <v>kWh</v>
      </c>
      <c r="O253" s="47"/>
      <c r="P253" s="109"/>
      <c r="Q253" s="254"/>
      <c r="R253" s="109"/>
      <c r="S253" s="17"/>
      <c r="T253" s="17"/>
    </row>
    <row r="254" spans="1:16382" s="39" customFormat="1" ht="15" outlineLevel="1" x14ac:dyDescent="0.25">
      <c r="B254" s="333"/>
      <c r="C254" s="87"/>
      <c r="D254" s="121" t="str">
        <f t="shared" si="16"/>
        <v>EAP_s</v>
      </c>
      <c r="E254" s="338">
        <v>241</v>
      </c>
      <c r="F254" s="275">
        <f t="shared" si="12"/>
        <v>1164</v>
      </c>
      <c r="G254" s="131"/>
      <c r="H254" s="274"/>
      <c r="I254" s="116" t="s">
        <v>158</v>
      </c>
      <c r="J254" s="327">
        <f t="shared" si="11"/>
        <v>782</v>
      </c>
      <c r="K254" s="292" t="str">
        <f t="shared" si="15"/>
        <v>Energie Active soutirée de la période P pour la période tarifaire →</v>
      </c>
      <c r="L254" s="322" t="str">
        <f t="shared" si="15"/>
        <v>Soutirage</v>
      </c>
      <c r="M254" s="163" t="s">
        <v>229</v>
      </c>
      <c r="N254" s="349" t="str">
        <f t="shared" si="17"/>
        <v>kWh</v>
      </c>
      <c r="O254" s="47"/>
      <c r="P254" s="109"/>
      <c r="Q254" s="254"/>
      <c r="R254" s="109"/>
      <c r="S254" s="17"/>
      <c r="T254" s="17"/>
    </row>
    <row r="255" spans="1:16382" ht="15" outlineLevel="1" collapsed="1" x14ac:dyDescent="0.25">
      <c r="A255" s="39"/>
      <c r="B255" s="333"/>
      <c r="C255" s="228"/>
      <c r="D255" s="262" t="str">
        <f>CONCATENATE(D254," - Cumule")</f>
        <v>EAP_s - Cumule</v>
      </c>
      <c r="E255" s="338">
        <v>242</v>
      </c>
      <c r="F255" s="275">
        <f>4*(O$11*(D$11-1)+E255)+F$12</f>
        <v>1168</v>
      </c>
      <c r="G255" s="274"/>
      <c r="H255" s="274"/>
      <c r="I255" s="116" t="s">
        <v>158</v>
      </c>
      <c r="J255" s="328">
        <f>300+2*O$11*(D$11-1)+2*E255</f>
        <v>784</v>
      </c>
      <c r="K255" s="263" t="str">
        <f>CONCATENATE("Cumule Energie Active Soutirée sur la période P [",J240,"-",J254,"]")</f>
        <v>Cumule Energie Active Soutirée sur la période P [754-782]</v>
      </c>
      <c r="L255" s="368" t="str">
        <f>L254</f>
        <v>Soutirage</v>
      </c>
      <c r="M255" s="264" t="s">
        <v>779</v>
      </c>
      <c r="N255" s="264" t="str">
        <f>N254</f>
        <v>kWh</v>
      </c>
      <c r="O255" s="47"/>
      <c r="Q255" s="254"/>
      <c r="R255" s="38"/>
      <c r="S255" s="208"/>
      <c r="T255" s="208"/>
      <c r="U255" s="38"/>
      <c r="V255" s="38"/>
    </row>
    <row r="256" spans="1:16382" s="39" customFormat="1" ht="15" outlineLevel="1" x14ac:dyDescent="0.25">
      <c r="B256" s="333"/>
      <c r="C256" s="87"/>
      <c r="D256" s="120" t="str">
        <f>D160</f>
        <v>EAP_i</v>
      </c>
      <c r="E256" s="338">
        <v>243</v>
      </c>
      <c r="F256" s="275">
        <f t="shared" si="12"/>
        <v>1172</v>
      </c>
      <c r="G256" s="131"/>
      <c r="H256" s="274"/>
      <c r="I256" s="116" t="s">
        <v>158</v>
      </c>
      <c r="J256" s="327">
        <f t="shared" si="11"/>
        <v>786</v>
      </c>
      <c r="K256" s="286" t="s">
        <v>920</v>
      </c>
      <c r="L256" s="269" t="s">
        <v>567</v>
      </c>
      <c r="M256" s="89" t="s">
        <v>231</v>
      </c>
      <c r="N256" s="89" t="s">
        <v>293</v>
      </c>
      <c r="O256" s="47"/>
      <c r="P256" s="109"/>
      <c r="Q256" s="254"/>
      <c r="R256" s="109"/>
      <c r="S256" s="17"/>
      <c r="T256" s="17"/>
    </row>
    <row r="257" spans="1:22" s="39" customFormat="1" ht="15" outlineLevel="1" x14ac:dyDescent="0.25">
      <c r="B257" s="333"/>
      <c r="C257" s="87"/>
      <c r="D257" s="121" t="str">
        <f>D256</f>
        <v>EAP_i</v>
      </c>
      <c r="E257" s="338">
        <v>244</v>
      </c>
      <c r="F257" s="275">
        <f t="shared" si="12"/>
        <v>1176</v>
      </c>
      <c r="G257" s="131"/>
      <c r="H257" s="274"/>
      <c r="I257" s="116" t="s">
        <v>158</v>
      </c>
      <c r="J257" s="327">
        <f t="shared" si="11"/>
        <v>788</v>
      </c>
      <c r="K257" s="292" t="str">
        <f>K256</f>
        <v>Energie Active injectée de la période P pour la période tarifaire →</v>
      </c>
      <c r="L257" s="322" t="str">
        <f>L256</f>
        <v>Injection</v>
      </c>
      <c r="M257" s="163" t="s">
        <v>222</v>
      </c>
      <c r="N257" s="349" t="str">
        <f>N256</f>
        <v>kWh</v>
      </c>
      <c r="O257" s="47"/>
      <c r="P257" s="109"/>
      <c r="Q257" s="254"/>
      <c r="R257" s="109"/>
      <c r="S257" s="17"/>
      <c r="T257" s="17"/>
    </row>
    <row r="258" spans="1:22" s="39" customFormat="1" ht="15" outlineLevel="1" x14ac:dyDescent="0.25">
      <c r="B258" s="333"/>
      <c r="C258" s="87"/>
      <c r="D258" s="121" t="str">
        <f t="shared" ref="D258:D270" si="18">D257</f>
        <v>EAP_i</v>
      </c>
      <c r="E258" s="338">
        <v>245</v>
      </c>
      <c r="F258" s="275">
        <f t="shared" si="12"/>
        <v>1180</v>
      </c>
      <c r="G258" s="131"/>
      <c r="H258" s="274"/>
      <c r="I258" s="116" t="s">
        <v>158</v>
      </c>
      <c r="J258" s="327">
        <f t="shared" si="11"/>
        <v>790</v>
      </c>
      <c r="K258" s="292" t="str">
        <f t="shared" ref="K258:K270" si="19">K257</f>
        <v>Energie Active injectée de la période P pour la période tarifaire →</v>
      </c>
      <c r="L258" s="322" t="str">
        <f t="shared" ref="L258:L270" si="20">L257</f>
        <v>Injection</v>
      </c>
      <c r="M258" s="163" t="s">
        <v>220</v>
      </c>
      <c r="N258" s="349" t="str">
        <f t="shared" ref="N258:N270" si="21">N257</f>
        <v>kWh</v>
      </c>
      <c r="O258" s="47"/>
      <c r="P258" s="38"/>
      <c r="Q258" s="254"/>
      <c r="R258" s="109"/>
      <c r="S258" s="17"/>
      <c r="T258" s="17"/>
    </row>
    <row r="259" spans="1:22" s="39" customFormat="1" ht="15" outlineLevel="1" x14ac:dyDescent="0.25">
      <c r="B259" s="333"/>
      <c r="C259" s="87"/>
      <c r="D259" s="121" t="str">
        <f t="shared" si="18"/>
        <v>EAP_i</v>
      </c>
      <c r="E259" s="338">
        <v>246</v>
      </c>
      <c r="F259" s="275">
        <f t="shared" si="12"/>
        <v>1184</v>
      </c>
      <c r="G259" s="131"/>
      <c r="H259" s="274"/>
      <c r="I259" s="116" t="s">
        <v>158</v>
      </c>
      <c r="J259" s="327">
        <f t="shared" si="11"/>
        <v>792</v>
      </c>
      <c r="K259" s="292" t="str">
        <f t="shared" si="19"/>
        <v>Energie Active injectée de la période P pour la période tarifaire →</v>
      </c>
      <c r="L259" s="322" t="str">
        <f t="shared" si="20"/>
        <v>Injection</v>
      </c>
      <c r="M259" s="163" t="s">
        <v>218</v>
      </c>
      <c r="N259" s="349" t="str">
        <f t="shared" si="21"/>
        <v>kWh</v>
      </c>
      <c r="O259" s="47"/>
      <c r="P259" s="109"/>
      <c r="Q259" s="254"/>
      <c r="R259" s="109"/>
      <c r="S259" s="17"/>
      <c r="T259" s="17"/>
    </row>
    <row r="260" spans="1:22" s="39" customFormat="1" ht="15" outlineLevel="1" x14ac:dyDescent="0.25">
      <c r="B260" s="333"/>
      <c r="C260" s="87"/>
      <c r="D260" s="121" t="str">
        <f t="shared" si="18"/>
        <v>EAP_i</v>
      </c>
      <c r="E260" s="338">
        <v>247</v>
      </c>
      <c r="F260" s="275">
        <f t="shared" si="12"/>
        <v>1188</v>
      </c>
      <c r="G260" s="131"/>
      <c r="H260" s="274"/>
      <c r="I260" s="116" t="s">
        <v>158</v>
      </c>
      <c r="J260" s="327">
        <f t="shared" si="11"/>
        <v>794</v>
      </c>
      <c r="K260" s="292" t="str">
        <f t="shared" si="19"/>
        <v>Energie Active injectée de la période P pour la période tarifaire →</v>
      </c>
      <c r="L260" s="322" t="str">
        <f t="shared" si="20"/>
        <v>Injection</v>
      </c>
      <c r="M260" s="163" t="s">
        <v>226</v>
      </c>
      <c r="N260" s="349" t="str">
        <f t="shared" si="21"/>
        <v>kWh</v>
      </c>
      <c r="O260" s="47"/>
      <c r="P260" s="109"/>
      <c r="Q260" s="254"/>
      <c r="R260" s="109"/>
      <c r="S260" s="17"/>
      <c r="T260" s="17"/>
    </row>
    <row r="261" spans="1:22" s="39" customFormat="1" ht="15" outlineLevel="1" x14ac:dyDescent="0.25">
      <c r="B261" s="333"/>
      <c r="C261" s="87"/>
      <c r="D261" s="121" t="str">
        <f t="shared" si="18"/>
        <v>EAP_i</v>
      </c>
      <c r="E261" s="338">
        <v>248</v>
      </c>
      <c r="F261" s="275">
        <f t="shared" si="12"/>
        <v>1192</v>
      </c>
      <c r="G261" s="131"/>
      <c r="H261" s="274"/>
      <c r="I261" s="116" t="s">
        <v>158</v>
      </c>
      <c r="J261" s="327">
        <f t="shared" si="11"/>
        <v>796</v>
      </c>
      <c r="K261" s="292" t="str">
        <f t="shared" si="19"/>
        <v>Energie Active injectée de la période P pour la période tarifaire →</v>
      </c>
      <c r="L261" s="322" t="str">
        <f t="shared" si="20"/>
        <v>Injection</v>
      </c>
      <c r="M261" s="163" t="s">
        <v>225</v>
      </c>
      <c r="N261" s="349" t="str">
        <f t="shared" si="21"/>
        <v>kWh</v>
      </c>
      <c r="O261" s="47"/>
      <c r="P261" s="109"/>
      <c r="Q261" s="254"/>
      <c r="R261" s="109"/>
      <c r="S261" s="17"/>
      <c r="T261" s="17"/>
    </row>
    <row r="262" spans="1:22" s="39" customFormat="1" ht="15" outlineLevel="1" x14ac:dyDescent="0.25">
      <c r="B262" s="333"/>
      <c r="C262" s="87"/>
      <c r="D262" s="121" t="str">
        <f t="shared" si="18"/>
        <v>EAP_i</v>
      </c>
      <c r="E262" s="338">
        <v>249</v>
      </c>
      <c r="F262" s="275">
        <f t="shared" si="12"/>
        <v>1196</v>
      </c>
      <c r="G262" s="131"/>
      <c r="H262" s="274"/>
      <c r="I262" s="116" t="s">
        <v>158</v>
      </c>
      <c r="J262" s="327">
        <f t="shared" si="11"/>
        <v>798</v>
      </c>
      <c r="K262" s="292" t="str">
        <f t="shared" si="19"/>
        <v>Energie Active injectée de la période P pour la période tarifaire →</v>
      </c>
      <c r="L262" s="322" t="str">
        <f t="shared" si="20"/>
        <v>Injection</v>
      </c>
      <c r="M262" s="163" t="s">
        <v>227</v>
      </c>
      <c r="N262" s="349" t="str">
        <f t="shared" si="21"/>
        <v>kWh</v>
      </c>
      <c r="O262" s="47"/>
      <c r="P262" s="109"/>
      <c r="Q262" s="254"/>
      <c r="R262" s="109"/>
      <c r="S262" s="17"/>
      <c r="T262" s="17"/>
    </row>
    <row r="263" spans="1:22" s="39" customFormat="1" ht="15" outlineLevel="1" x14ac:dyDescent="0.25">
      <c r="B263" s="333"/>
      <c r="C263" s="87"/>
      <c r="D263" s="121" t="str">
        <f t="shared" si="18"/>
        <v>EAP_i</v>
      </c>
      <c r="E263" s="338">
        <v>250</v>
      </c>
      <c r="F263" s="275">
        <f t="shared" si="12"/>
        <v>1200</v>
      </c>
      <c r="G263" s="131"/>
      <c r="H263" s="274"/>
      <c r="I263" s="116" t="s">
        <v>158</v>
      </c>
      <c r="J263" s="327">
        <f t="shared" si="11"/>
        <v>800</v>
      </c>
      <c r="K263" s="292" t="str">
        <f t="shared" si="19"/>
        <v>Energie Active injectée de la période P pour la période tarifaire →</v>
      </c>
      <c r="L263" s="322" t="str">
        <f t="shared" si="20"/>
        <v>Injection</v>
      </c>
      <c r="M263" s="163" t="s">
        <v>230</v>
      </c>
      <c r="N263" s="349" t="str">
        <f t="shared" si="21"/>
        <v>kWh</v>
      </c>
      <c r="O263" s="47"/>
      <c r="P263" s="109"/>
      <c r="Q263" s="254"/>
      <c r="R263" s="109"/>
      <c r="S263" s="17"/>
      <c r="T263" s="17"/>
    </row>
    <row r="264" spans="1:22" s="39" customFormat="1" ht="15" outlineLevel="1" x14ac:dyDescent="0.25">
      <c r="B264" s="333"/>
      <c r="C264" s="87"/>
      <c r="D264" s="121" t="str">
        <f t="shared" si="18"/>
        <v>EAP_i</v>
      </c>
      <c r="E264" s="338">
        <v>251</v>
      </c>
      <c r="F264" s="275">
        <f t="shared" si="12"/>
        <v>1204</v>
      </c>
      <c r="G264" s="131"/>
      <c r="H264" s="274"/>
      <c r="I264" s="116" t="s">
        <v>158</v>
      </c>
      <c r="J264" s="327">
        <f t="shared" si="11"/>
        <v>802</v>
      </c>
      <c r="K264" s="292" t="str">
        <f t="shared" si="19"/>
        <v>Energie Active injectée de la période P pour la période tarifaire →</v>
      </c>
      <c r="L264" s="322" t="str">
        <f t="shared" si="20"/>
        <v>Injection</v>
      </c>
      <c r="M264" s="163" t="s">
        <v>221</v>
      </c>
      <c r="N264" s="349" t="str">
        <f t="shared" si="21"/>
        <v>kWh</v>
      </c>
      <c r="O264" s="47"/>
      <c r="P264" s="109"/>
      <c r="Q264" s="254"/>
      <c r="R264" s="109"/>
      <c r="S264" s="17"/>
      <c r="T264" s="17"/>
    </row>
    <row r="265" spans="1:22" s="39" customFormat="1" ht="15" outlineLevel="1" x14ac:dyDescent="0.25">
      <c r="B265" s="333"/>
      <c r="C265" s="87"/>
      <c r="D265" s="121" t="str">
        <f t="shared" si="18"/>
        <v>EAP_i</v>
      </c>
      <c r="E265" s="338">
        <v>252</v>
      </c>
      <c r="F265" s="275">
        <f t="shared" si="12"/>
        <v>1208</v>
      </c>
      <c r="G265" s="131"/>
      <c r="H265" s="274"/>
      <c r="I265" s="116" t="s">
        <v>158</v>
      </c>
      <c r="J265" s="327">
        <f t="shared" si="11"/>
        <v>804</v>
      </c>
      <c r="K265" s="292" t="str">
        <f t="shared" si="19"/>
        <v>Energie Active injectée de la période P pour la période tarifaire →</v>
      </c>
      <c r="L265" s="322" t="str">
        <f t="shared" si="20"/>
        <v>Injection</v>
      </c>
      <c r="M265" s="163" t="s">
        <v>219</v>
      </c>
      <c r="N265" s="349" t="str">
        <f t="shared" si="21"/>
        <v>kWh</v>
      </c>
      <c r="O265" s="47"/>
      <c r="P265" s="109"/>
      <c r="Q265" s="254"/>
      <c r="R265" s="109"/>
      <c r="S265" s="17"/>
      <c r="T265" s="17"/>
    </row>
    <row r="266" spans="1:22" s="39" customFormat="1" ht="15" outlineLevel="1" x14ac:dyDescent="0.25">
      <c r="B266" s="333"/>
      <c r="C266" s="87"/>
      <c r="D266" s="121" t="str">
        <f t="shared" si="18"/>
        <v>EAP_i</v>
      </c>
      <c r="E266" s="338">
        <v>253</v>
      </c>
      <c r="F266" s="275">
        <f t="shared" si="12"/>
        <v>1212</v>
      </c>
      <c r="G266" s="131"/>
      <c r="H266" s="274"/>
      <c r="I266" s="116" t="s">
        <v>158</v>
      </c>
      <c r="J266" s="327">
        <f t="shared" si="11"/>
        <v>806</v>
      </c>
      <c r="K266" s="292" t="str">
        <f t="shared" si="19"/>
        <v>Energie Active injectée de la période P pour la période tarifaire →</v>
      </c>
      <c r="L266" s="322" t="str">
        <f t="shared" si="20"/>
        <v>Injection</v>
      </c>
      <c r="M266" s="163" t="s">
        <v>217</v>
      </c>
      <c r="N266" s="349" t="str">
        <f t="shared" si="21"/>
        <v>kWh</v>
      </c>
      <c r="O266" s="47"/>
      <c r="P266" s="109"/>
      <c r="Q266" s="254"/>
      <c r="R266" s="109"/>
      <c r="S266" s="17"/>
      <c r="T266" s="17"/>
    </row>
    <row r="267" spans="1:22" s="39" customFormat="1" ht="15.75" customHeight="1" outlineLevel="1" x14ac:dyDescent="0.25">
      <c r="B267" s="333"/>
      <c r="C267" s="87"/>
      <c r="D267" s="121" t="str">
        <f t="shared" si="18"/>
        <v>EAP_i</v>
      </c>
      <c r="E267" s="338">
        <v>254</v>
      </c>
      <c r="F267" s="275">
        <f t="shared" si="12"/>
        <v>1216</v>
      </c>
      <c r="G267" s="131"/>
      <c r="H267" s="274"/>
      <c r="I267" s="116" t="s">
        <v>158</v>
      </c>
      <c r="J267" s="327">
        <f t="shared" si="11"/>
        <v>808</v>
      </c>
      <c r="K267" s="292" t="str">
        <f t="shared" si="19"/>
        <v>Energie Active injectée de la période P pour la période tarifaire →</v>
      </c>
      <c r="L267" s="322" t="str">
        <f t="shared" si="20"/>
        <v>Injection</v>
      </c>
      <c r="M267" s="163" t="s">
        <v>223</v>
      </c>
      <c r="N267" s="349" t="str">
        <f t="shared" si="21"/>
        <v>kWh</v>
      </c>
      <c r="O267" s="47"/>
      <c r="P267" s="109"/>
      <c r="Q267" s="254"/>
      <c r="R267" s="109"/>
      <c r="S267" s="17"/>
      <c r="T267" s="17"/>
    </row>
    <row r="268" spans="1:22" s="39" customFormat="1" ht="15" outlineLevel="1" x14ac:dyDescent="0.25">
      <c r="B268" s="333"/>
      <c r="C268" s="87"/>
      <c r="D268" s="121" t="str">
        <f t="shared" si="18"/>
        <v>EAP_i</v>
      </c>
      <c r="E268" s="338">
        <v>255</v>
      </c>
      <c r="F268" s="275">
        <f t="shared" si="12"/>
        <v>1220</v>
      </c>
      <c r="G268" s="131"/>
      <c r="H268" s="274"/>
      <c r="I268" s="116" t="s">
        <v>158</v>
      </c>
      <c r="J268" s="327">
        <f t="shared" si="11"/>
        <v>810</v>
      </c>
      <c r="K268" s="292" t="str">
        <f t="shared" si="19"/>
        <v>Energie Active injectée de la période P pour la période tarifaire →</v>
      </c>
      <c r="L268" s="322" t="str">
        <f t="shared" si="20"/>
        <v>Injection</v>
      </c>
      <c r="M268" s="163" t="s">
        <v>158</v>
      </c>
      <c r="N268" s="349" t="str">
        <f t="shared" si="21"/>
        <v>kWh</v>
      </c>
      <c r="O268" s="47"/>
      <c r="P268" s="109"/>
      <c r="Q268" s="254"/>
      <c r="R268" s="109"/>
      <c r="S268" s="17"/>
      <c r="T268" s="17"/>
    </row>
    <row r="269" spans="1:22" s="39" customFormat="1" ht="15" outlineLevel="1" x14ac:dyDescent="0.25">
      <c r="B269" s="333"/>
      <c r="C269" s="87"/>
      <c r="D269" s="121" t="str">
        <f t="shared" si="18"/>
        <v>EAP_i</v>
      </c>
      <c r="E269" s="338">
        <v>256</v>
      </c>
      <c r="F269" s="275">
        <f t="shared" si="12"/>
        <v>1224</v>
      </c>
      <c r="G269" s="131"/>
      <c r="H269" s="274"/>
      <c r="I269" s="116" t="s">
        <v>158</v>
      </c>
      <c r="J269" s="327">
        <f t="shared" si="11"/>
        <v>812</v>
      </c>
      <c r="K269" s="292" t="str">
        <f t="shared" si="19"/>
        <v>Energie Active injectée de la période P pour la période tarifaire →</v>
      </c>
      <c r="L269" s="322" t="str">
        <f t="shared" si="20"/>
        <v>Injection</v>
      </c>
      <c r="M269" s="163" t="s">
        <v>224</v>
      </c>
      <c r="N269" s="349" t="str">
        <f t="shared" si="21"/>
        <v>kWh</v>
      </c>
      <c r="O269" s="47"/>
      <c r="P269" s="109"/>
      <c r="Q269" s="254"/>
      <c r="R269" s="109"/>
      <c r="S269" s="17"/>
      <c r="T269" s="17"/>
    </row>
    <row r="270" spans="1:22" s="39" customFormat="1" ht="15" outlineLevel="1" x14ac:dyDescent="0.25">
      <c r="B270" s="333"/>
      <c r="C270" s="87"/>
      <c r="D270" s="121" t="str">
        <f t="shared" si="18"/>
        <v>EAP_i</v>
      </c>
      <c r="E270" s="338">
        <v>257</v>
      </c>
      <c r="F270" s="275">
        <f t="shared" si="12"/>
        <v>1228</v>
      </c>
      <c r="G270" s="131"/>
      <c r="H270" s="274"/>
      <c r="I270" s="116" t="s">
        <v>158</v>
      </c>
      <c r="J270" s="327">
        <f t="shared" si="11"/>
        <v>814</v>
      </c>
      <c r="K270" s="292" t="str">
        <f t="shared" si="19"/>
        <v>Energie Active injectée de la période P pour la période tarifaire →</v>
      </c>
      <c r="L270" s="322" t="str">
        <f t="shared" si="20"/>
        <v>Injection</v>
      </c>
      <c r="M270" s="163" t="s">
        <v>229</v>
      </c>
      <c r="N270" s="349" t="str">
        <f t="shared" si="21"/>
        <v>kWh</v>
      </c>
      <c r="O270" s="47"/>
      <c r="P270" s="109"/>
      <c r="Q270" s="254"/>
      <c r="R270" s="109"/>
      <c r="S270" s="17"/>
      <c r="T270" s="17"/>
    </row>
    <row r="271" spans="1:22" ht="15" outlineLevel="1" collapsed="1" x14ac:dyDescent="0.25">
      <c r="A271" s="39"/>
      <c r="B271" s="333"/>
      <c r="C271" s="228"/>
      <c r="D271" s="262" t="str">
        <f>CONCATENATE(D270," - Cumule")</f>
        <v>EAP_i - Cumule</v>
      </c>
      <c r="E271" s="338">
        <v>258</v>
      </c>
      <c r="F271" s="275">
        <f>4*(O$11*(D$11-1)+E271)+F$12</f>
        <v>1232</v>
      </c>
      <c r="G271" s="274"/>
      <c r="H271" s="274"/>
      <c r="I271" s="116" t="s">
        <v>158</v>
      </c>
      <c r="J271" s="328">
        <f>300+2*O$11*(D$11-1)+2*E271</f>
        <v>816</v>
      </c>
      <c r="K271" s="263" t="str">
        <f>CONCATENATE("Cumule Energie Active injectée sur la période P [",J256,"-",J270,"]")</f>
        <v>Cumule Energie Active injectée sur la période P [786-814]</v>
      </c>
      <c r="L271" s="368" t="str">
        <f>L270</f>
        <v>Injection</v>
      </c>
      <c r="M271" s="264" t="s">
        <v>779</v>
      </c>
      <c r="N271" s="264" t="str">
        <f>N270</f>
        <v>kWh</v>
      </c>
      <c r="O271" s="47"/>
      <c r="Q271" s="254"/>
      <c r="R271" s="38"/>
      <c r="S271" s="208"/>
      <c r="T271" s="208"/>
      <c r="U271" s="38"/>
      <c r="V271" s="38"/>
    </row>
    <row r="272" spans="1:22" s="39" customFormat="1" ht="15" outlineLevel="1" x14ac:dyDescent="0.25">
      <c r="B272" s="333"/>
      <c r="C272" s="87"/>
      <c r="D272" s="120" t="str">
        <f>D167</f>
        <v>ER+P_s</v>
      </c>
      <c r="E272" s="338">
        <v>259</v>
      </c>
      <c r="F272" s="275">
        <f t="shared" si="12"/>
        <v>1236</v>
      </c>
      <c r="G272" s="131"/>
      <c r="H272" s="274"/>
      <c r="I272" s="116" t="s">
        <v>158</v>
      </c>
      <c r="J272" s="327">
        <f t="shared" si="11"/>
        <v>818</v>
      </c>
      <c r="K272" s="286" t="s">
        <v>917</v>
      </c>
      <c r="L272" s="269" t="s">
        <v>566</v>
      </c>
      <c r="M272" s="89" t="s">
        <v>231</v>
      </c>
      <c r="N272" s="89" t="s">
        <v>296</v>
      </c>
      <c r="O272" s="47"/>
      <c r="P272" s="109"/>
      <c r="Q272" s="254"/>
      <c r="R272" s="109"/>
      <c r="S272" s="17"/>
      <c r="T272" s="17"/>
    </row>
    <row r="273" spans="1:22" s="39" customFormat="1" ht="15" outlineLevel="1" x14ac:dyDescent="0.25">
      <c r="B273" s="333"/>
      <c r="C273" s="87"/>
      <c r="D273" s="121" t="str">
        <f>D272</f>
        <v>ER+P_s</v>
      </c>
      <c r="E273" s="338">
        <v>260</v>
      </c>
      <c r="F273" s="275">
        <f t="shared" si="12"/>
        <v>1240</v>
      </c>
      <c r="G273" s="131"/>
      <c r="H273" s="274"/>
      <c r="I273" s="116" t="s">
        <v>158</v>
      </c>
      <c r="J273" s="327">
        <f t="shared" si="11"/>
        <v>820</v>
      </c>
      <c r="K273" s="292" t="str">
        <f>K272</f>
        <v>Energie Réactive positive soutirée de la période P en période tarifaire →</v>
      </c>
      <c r="L273" s="322" t="str">
        <f>L272</f>
        <v>Soutirage</v>
      </c>
      <c r="M273" s="269" t="s">
        <v>222</v>
      </c>
      <c r="N273" s="349" t="str">
        <f>N272</f>
        <v>kvarh</v>
      </c>
      <c r="O273" s="47"/>
      <c r="P273" s="109"/>
      <c r="Q273" s="254"/>
      <c r="R273" s="109"/>
      <c r="S273" s="17"/>
      <c r="T273" s="17"/>
    </row>
    <row r="274" spans="1:22" s="39" customFormat="1" ht="15" outlineLevel="1" x14ac:dyDescent="0.25">
      <c r="B274" s="333"/>
      <c r="C274" s="87"/>
      <c r="D274" s="121" t="str">
        <f t="shared" ref="D274:D286" si="22">D273</f>
        <v>ER+P_s</v>
      </c>
      <c r="E274" s="338">
        <v>261</v>
      </c>
      <c r="F274" s="275">
        <f t="shared" si="12"/>
        <v>1244</v>
      </c>
      <c r="G274" s="131"/>
      <c r="H274" s="274"/>
      <c r="I274" s="116" t="s">
        <v>158</v>
      </c>
      <c r="J274" s="327">
        <f t="shared" si="11"/>
        <v>822</v>
      </c>
      <c r="K274" s="292" t="str">
        <f t="shared" ref="K274:L286" si="23">K273</f>
        <v>Energie Réactive positive soutirée de la période P en période tarifaire →</v>
      </c>
      <c r="L274" s="322" t="str">
        <f t="shared" si="23"/>
        <v>Soutirage</v>
      </c>
      <c r="M274" s="269" t="s">
        <v>220</v>
      </c>
      <c r="N274" s="349" t="str">
        <f t="shared" ref="N274:N286" si="24">N273</f>
        <v>kvarh</v>
      </c>
      <c r="O274" s="47"/>
      <c r="P274" s="109"/>
      <c r="Q274" s="254"/>
      <c r="R274" s="109"/>
      <c r="S274" s="17"/>
      <c r="T274" s="17"/>
    </row>
    <row r="275" spans="1:22" s="39" customFormat="1" ht="15" outlineLevel="1" x14ac:dyDescent="0.25">
      <c r="B275" s="333"/>
      <c r="C275" s="87"/>
      <c r="D275" s="121" t="str">
        <f t="shared" si="22"/>
        <v>ER+P_s</v>
      </c>
      <c r="E275" s="338">
        <v>262</v>
      </c>
      <c r="F275" s="275">
        <f t="shared" si="12"/>
        <v>1248</v>
      </c>
      <c r="G275" s="131"/>
      <c r="H275" s="274"/>
      <c r="I275" s="116" t="s">
        <v>158</v>
      </c>
      <c r="J275" s="327">
        <f t="shared" si="11"/>
        <v>824</v>
      </c>
      <c r="K275" s="292" t="str">
        <f t="shared" si="23"/>
        <v>Energie Réactive positive soutirée de la période P en période tarifaire →</v>
      </c>
      <c r="L275" s="322" t="str">
        <f t="shared" si="23"/>
        <v>Soutirage</v>
      </c>
      <c r="M275" s="269" t="s">
        <v>218</v>
      </c>
      <c r="N275" s="349" t="str">
        <f t="shared" si="24"/>
        <v>kvarh</v>
      </c>
      <c r="O275" s="47"/>
      <c r="P275" s="109"/>
      <c r="Q275" s="254"/>
      <c r="R275" s="109"/>
      <c r="S275" s="17"/>
      <c r="T275" s="17"/>
    </row>
    <row r="276" spans="1:22" s="39" customFormat="1" ht="15" outlineLevel="1" x14ac:dyDescent="0.25">
      <c r="B276" s="333"/>
      <c r="C276" s="87"/>
      <c r="D276" s="121" t="str">
        <f t="shared" si="22"/>
        <v>ER+P_s</v>
      </c>
      <c r="E276" s="338">
        <v>263</v>
      </c>
      <c r="F276" s="275">
        <f t="shared" si="12"/>
        <v>1252</v>
      </c>
      <c r="G276" s="131"/>
      <c r="H276" s="274"/>
      <c r="I276" s="116" t="s">
        <v>158</v>
      </c>
      <c r="J276" s="327">
        <f t="shared" si="11"/>
        <v>826</v>
      </c>
      <c r="K276" s="292" t="str">
        <f t="shared" si="23"/>
        <v>Energie Réactive positive soutirée de la période P en période tarifaire →</v>
      </c>
      <c r="L276" s="322" t="str">
        <f t="shared" si="23"/>
        <v>Soutirage</v>
      </c>
      <c r="M276" s="269" t="s">
        <v>226</v>
      </c>
      <c r="N276" s="349" t="str">
        <f t="shared" si="24"/>
        <v>kvarh</v>
      </c>
      <c r="O276" s="47"/>
      <c r="P276" s="109"/>
      <c r="Q276" s="254"/>
      <c r="R276" s="109"/>
      <c r="S276" s="17"/>
      <c r="T276" s="17"/>
    </row>
    <row r="277" spans="1:22" s="39" customFormat="1" ht="15" outlineLevel="1" x14ac:dyDescent="0.25">
      <c r="B277" s="333"/>
      <c r="C277" s="87"/>
      <c r="D277" s="121" t="str">
        <f t="shared" si="22"/>
        <v>ER+P_s</v>
      </c>
      <c r="E277" s="338">
        <v>264</v>
      </c>
      <c r="F277" s="275">
        <f t="shared" si="12"/>
        <v>1256</v>
      </c>
      <c r="G277" s="131"/>
      <c r="H277" s="274"/>
      <c r="I277" s="116" t="s">
        <v>158</v>
      </c>
      <c r="J277" s="327">
        <f t="shared" si="11"/>
        <v>828</v>
      </c>
      <c r="K277" s="292" t="str">
        <f t="shared" si="23"/>
        <v>Energie Réactive positive soutirée de la période P en période tarifaire →</v>
      </c>
      <c r="L277" s="322" t="str">
        <f t="shared" si="23"/>
        <v>Soutirage</v>
      </c>
      <c r="M277" s="269" t="s">
        <v>225</v>
      </c>
      <c r="N277" s="349" t="str">
        <f t="shared" si="24"/>
        <v>kvarh</v>
      </c>
      <c r="O277" s="47"/>
      <c r="P277" s="109"/>
      <c r="Q277" s="254"/>
      <c r="R277" s="109"/>
      <c r="S277" s="17"/>
      <c r="T277" s="17"/>
    </row>
    <row r="278" spans="1:22" s="39" customFormat="1" ht="15" outlineLevel="1" x14ac:dyDescent="0.25">
      <c r="B278" s="333"/>
      <c r="C278" s="87"/>
      <c r="D278" s="121" t="str">
        <f t="shared" si="22"/>
        <v>ER+P_s</v>
      </c>
      <c r="E278" s="338">
        <v>265</v>
      </c>
      <c r="F278" s="275">
        <f t="shared" si="12"/>
        <v>1260</v>
      </c>
      <c r="G278" s="131"/>
      <c r="H278" s="274"/>
      <c r="I278" s="116" t="s">
        <v>158</v>
      </c>
      <c r="J278" s="327">
        <f t="shared" si="11"/>
        <v>830</v>
      </c>
      <c r="K278" s="292" t="str">
        <f t="shared" si="23"/>
        <v>Energie Réactive positive soutirée de la période P en période tarifaire →</v>
      </c>
      <c r="L278" s="322" t="str">
        <f t="shared" si="23"/>
        <v>Soutirage</v>
      </c>
      <c r="M278" s="269" t="s">
        <v>227</v>
      </c>
      <c r="N278" s="349" t="str">
        <f t="shared" si="24"/>
        <v>kvarh</v>
      </c>
      <c r="O278" s="47"/>
      <c r="P278" s="109"/>
      <c r="Q278" s="254"/>
      <c r="R278" s="109"/>
      <c r="S278" s="17"/>
      <c r="T278" s="17"/>
    </row>
    <row r="279" spans="1:22" s="39" customFormat="1" ht="15" outlineLevel="1" x14ac:dyDescent="0.25">
      <c r="B279" s="333"/>
      <c r="C279" s="87"/>
      <c r="D279" s="121" t="str">
        <f t="shared" si="22"/>
        <v>ER+P_s</v>
      </c>
      <c r="E279" s="338">
        <v>266</v>
      </c>
      <c r="F279" s="275">
        <f t="shared" si="12"/>
        <v>1264</v>
      </c>
      <c r="G279" s="131"/>
      <c r="H279" s="274"/>
      <c r="I279" s="116" t="s">
        <v>158</v>
      </c>
      <c r="J279" s="327">
        <f t="shared" si="11"/>
        <v>832</v>
      </c>
      <c r="K279" s="292" t="str">
        <f t="shared" si="23"/>
        <v>Energie Réactive positive soutirée de la période P en période tarifaire →</v>
      </c>
      <c r="L279" s="322" t="str">
        <f t="shared" si="23"/>
        <v>Soutirage</v>
      </c>
      <c r="M279" s="269" t="s">
        <v>230</v>
      </c>
      <c r="N279" s="349" t="str">
        <f t="shared" si="24"/>
        <v>kvarh</v>
      </c>
      <c r="O279" s="47"/>
      <c r="P279" s="109"/>
      <c r="Q279" s="254"/>
      <c r="R279" s="109"/>
      <c r="S279" s="17"/>
      <c r="T279" s="17"/>
    </row>
    <row r="280" spans="1:22" s="39" customFormat="1" ht="15" outlineLevel="1" x14ac:dyDescent="0.25">
      <c r="B280" s="333"/>
      <c r="C280" s="87"/>
      <c r="D280" s="121" t="str">
        <f t="shared" si="22"/>
        <v>ER+P_s</v>
      </c>
      <c r="E280" s="338">
        <v>267</v>
      </c>
      <c r="F280" s="275">
        <f t="shared" si="12"/>
        <v>1268</v>
      </c>
      <c r="G280" s="131"/>
      <c r="H280" s="274"/>
      <c r="I280" s="116" t="s">
        <v>158</v>
      </c>
      <c r="J280" s="327">
        <f t="shared" si="11"/>
        <v>834</v>
      </c>
      <c r="K280" s="292" t="str">
        <f t="shared" si="23"/>
        <v>Energie Réactive positive soutirée de la période P en période tarifaire →</v>
      </c>
      <c r="L280" s="322" t="str">
        <f t="shared" si="23"/>
        <v>Soutirage</v>
      </c>
      <c r="M280" s="269" t="s">
        <v>221</v>
      </c>
      <c r="N280" s="349" t="str">
        <f t="shared" si="24"/>
        <v>kvarh</v>
      </c>
      <c r="O280" s="47"/>
      <c r="P280" s="109"/>
      <c r="Q280" s="254"/>
      <c r="R280" s="109"/>
      <c r="S280" s="17"/>
      <c r="T280" s="17"/>
    </row>
    <row r="281" spans="1:22" s="39" customFormat="1" ht="15" outlineLevel="1" x14ac:dyDescent="0.25">
      <c r="B281" s="333"/>
      <c r="C281" s="87"/>
      <c r="D281" s="121" t="str">
        <f t="shared" si="22"/>
        <v>ER+P_s</v>
      </c>
      <c r="E281" s="338">
        <v>268</v>
      </c>
      <c r="F281" s="275">
        <f t="shared" si="12"/>
        <v>1272</v>
      </c>
      <c r="G281" s="131"/>
      <c r="H281" s="274"/>
      <c r="I281" s="116" t="s">
        <v>158</v>
      </c>
      <c r="J281" s="327">
        <f t="shared" si="11"/>
        <v>836</v>
      </c>
      <c r="K281" s="292" t="str">
        <f t="shared" si="23"/>
        <v>Energie Réactive positive soutirée de la période P en période tarifaire →</v>
      </c>
      <c r="L281" s="322" t="str">
        <f t="shared" si="23"/>
        <v>Soutirage</v>
      </c>
      <c r="M281" s="269" t="s">
        <v>219</v>
      </c>
      <c r="N281" s="349" t="str">
        <f t="shared" si="24"/>
        <v>kvarh</v>
      </c>
      <c r="O281" s="47"/>
      <c r="P281" s="109"/>
      <c r="Q281" s="254"/>
      <c r="R281" s="109"/>
      <c r="S281" s="17"/>
      <c r="T281" s="17"/>
    </row>
    <row r="282" spans="1:22" s="39" customFormat="1" ht="15" outlineLevel="1" x14ac:dyDescent="0.25">
      <c r="B282" s="333"/>
      <c r="C282" s="87"/>
      <c r="D282" s="121" t="str">
        <f t="shared" si="22"/>
        <v>ER+P_s</v>
      </c>
      <c r="E282" s="338">
        <v>269</v>
      </c>
      <c r="F282" s="275">
        <f t="shared" si="12"/>
        <v>1276</v>
      </c>
      <c r="G282" s="131"/>
      <c r="H282" s="274"/>
      <c r="I282" s="116" t="s">
        <v>158</v>
      </c>
      <c r="J282" s="327">
        <f t="shared" si="11"/>
        <v>838</v>
      </c>
      <c r="K282" s="292" t="str">
        <f t="shared" si="23"/>
        <v>Energie Réactive positive soutirée de la période P en période tarifaire →</v>
      </c>
      <c r="L282" s="322" t="str">
        <f t="shared" si="23"/>
        <v>Soutirage</v>
      </c>
      <c r="M282" s="269" t="s">
        <v>217</v>
      </c>
      <c r="N282" s="349" t="str">
        <f t="shared" si="24"/>
        <v>kvarh</v>
      </c>
      <c r="O282" s="47"/>
      <c r="P282" s="109"/>
      <c r="Q282" s="254"/>
      <c r="R282" s="109"/>
      <c r="S282" s="17"/>
      <c r="T282" s="17"/>
    </row>
    <row r="283" spans="1:22" s="39" customFormat="1" ht="15" outlineLevel="1" x14ac:dyDescent="0.25">
      <c r="B283" s="333"/>
      <c r="C283" s="87"/>
      <c r="D283" s="121" t="str">
        <f t="shared" si="22"/>
        <v>ER+P_s</v>
      </c>
      <c r="E283" s="338">
        <v>270</v>
      </c>
      <c r="F283" s="275">
        <f t="shared" si="12"/>
        <v>1280</v>
      </c>
      <c r="G283" s="131"/>
      <c r="H283" s="274"/>
      <c r="I283" s="116" t="s">
        <v>158</v>
      </c>
      <c r="J283" s="327">
        <f t="shared" si="11"/>
        <v>840</v>
      </c>
      <c r="K283" s="292" t="str">
        <f t="shared" si="23"/>
        <v>Energie Réactive positive soutirée de la période P en période tarifaire →</v>
      </c>
      <c r="L283" s="322" t="str">
        <f t="shared" si="23"/>
        <v>Soutirage</v>
      </c>
      <c r="M283" s="269" t="s">
        <v>223</v>
      </c>
      <c r="N283" s="349" t="str">
        <f t="shared" si="24"/>
        <v>kvarh</v>
      </c>
      <c r="O283" s="47"/>
      <c r="P283" s="109"/>
      <c r="Q283" s="254"/>
      <c r="R283" s="109"/>
      <c r="S283" s="17"/>
      <c r="T283" s="17"/>
    </row>
    <row r="284" spans="1:22" s="39" customFormat="1" ht="15" outlineLevel="1" x14ac:dyDescent="0.25">
      <c r="B284" s="333"/>
      <c r="C284" s="87"/>
      <c r="D284" s="121" t="str">
        <f t="shared" si="22"/>
        <v>ER+P_s</v>
      </c>
      <c r="E284" s="338">
        <v>271</v>
      </c>
      <c r="F284" s="275">
        <f t="shared" si="12"/>
        <v>1284</v>
      </c>
      <c r="G284" s="131"/>
      <c r="H284" s="274"/>
      <c r="I284" s="116" t="s">
        <v>158</v>
      </c>
      <c r="J284" s="327">
        <f t="shared" si="11"/>
        <v>842</v>
      </c>
      <c r="K284" s="292" t="str">
        <f t="shared" si="23"/>
        <v>Energie Réactive positive soutirée de la période P en période tarifaire →</v>
      </c>
      <c r="L284" s="322" t="str">
        <f t="shared" si="23"/>
        <v>Soutirage</v>
      </c>
      <c r="M284" s="269" t="s">
        <v>158</v>
      </c>
      <c r="N284" s="349" t="str">
        <f t="shared" si="24"/>
        <v>kvarh</v>
      </c>
      <c r="O284" s="47"/>
      <c r="P284" s="109"/>
      <c r="Q284" s="254"/>
      <c r="R284" s="109"/>
      <c r="S284" s="17"/>
      <c r="T284" s="17"/>
    </row>
    <row r="285" spans="1:22" s="39" customFormat="1" ht="15" outlineLevel="1" x14ac:dyDescent="0.25">
      <c r="B285" s="333"/>
      <c r="C285" s="87"/>
      <c r="D285" s="121" t="str">
        <f t="shared" si="22"/>
        <v>ER+P_s</v>
      </c>
      <c r="E285" s="338">
        <v>272</v>
      </c>
      <c r="F285" s="275">
        <f t="shared" si="12"/>
        <v>1288</v>
      </c>
      <c r="G285" s="131"/>
      <c r="H285" s="274"/>
      <c r="I285" s="116" t="s">
        <v>158</v>
      </c>
      <c r="J285" s="327">
        <f t="shared" si="11"/>
        <v>844</v>
      </c>
      <c r="K285" s="292" t="str">
        <f t="shared" si="23"/>
        <v>Energie Réactive positive soutirée de la période P en période tarifaire →</v>
      </c>
      <c r="L285" s="322" t="str">
        <f t="shared" si="23"/>
        <v>Soutirage</v>
      </c>
      <c r="M285" s="269" t="s">
        <v>224</v>
      </c>
      <c r="N285" s="349" t="str">
        <f t="shared" si="24"/>
        <v>kvarh</v>
      </c>
      <c r="O285" s="47"/>
      <c r="P285" s="109"/>
      <c r="Q285" s="254"/>
      <c r="R285" s="109"/>
      <c r="S285" s="17"/>
      <c r="T285" s="17"/>
    </row>
    <row r="286" spans="1:22" s="39" customFormat="1" ht="15" outlineLevel="1" x14ac:dyDescent="0.25">
      <c r="B286" s="333"/>
      <c r="C286" s="87"/>
      <c r="D286" s="121" t="str">
        <f t="shared" si="22"/>
        <v>ER+P_s</v>
      </c>
      <c r="E286" s="338">
        <v>273</v>
      </c>
      <c r="F286" s="275">
        <f t="shared" si="12"/>
        <v>1292</v>
      </c>
      <c r="G286" s="131"/>
      <c r="H286" s="274"/>
      <c r="I286" s="116" t="s">
        <v>158</v>
      </c>
      <c r="J286" s="327">
        <f t="shared" si="11"/>
        <v>846</v>
      </c>
      <c r="K286" s="292" t="str">
        <f t="shared" si="23"/>
        <v>Energie Réactive positive soutirée de la période P en période tarifaire →</v>
      </c>
      <c r="L286" s="322" t="str">
        <f t="shared" si="23"/>
        <v>Soutirage</v>
      </c>
      <c r="M286" s="269" t="s">
        <v>229</v>
      </c>
      <c r="N286" s="349" t="str">
        <f t="shared" si="24"/>
        <v>kvarh</v>
      </c>
      <c r="O286" s="47"/>
      <c r="P286" s="109"/>
      <c r="Q286" s="254"/>
      <c r="R286" s="109"/>
      <c r="S286" s="17"/>
      <c r="T286" s="17"/>
    </row>
    <row r="287" spans="1:22" ht="15" outlineLevel="1" collapsed="1" x14ac:dyDescent="0.25">
      <c r="A287" s="39"/>
      <c r="B287" s="333"/>
      <c r="C287" s="228"/>
      <c r="D287" s="262" t="str">
        <f>CONCATENATE(D286," - Cumule")</f>
        <v>ER+P_s - Cumule</v>
      </c>
      <c r="E287" s="338">
        <v>274</v>
      </c>
      <c r="F287" s="275">
        <f>4*(O$11*(D$11-1)+E287)+F$12</f>
        <v>1296</v>
      </c>
      <c r="G287" s="274"/>
      <c r="H287" s="274"/>
      <c r="I287" s="116" t="s">
        <v>158</v>
      </c>
      <c r="J287" s="328">
        <f>300+2*O$11*(D$11-1)+2*E287</f>
        <v>848</v>
      </c>
      <c r="K287" s="263" t="str">
        <f>CONCATENATE("Cumule Energie Réactive Positive Soutirée sur la période P [",J272,"-",J286,"]")</f>
        <v>Cumule Energie Réactive Positive Soutirée sur la période P [818-846]</v>
      </c>
      <c r="L287" s="368" t="str">
        <f>L286</f>
        <v>Soutirage</v>
      </c>
      <c r="M287" s="264" t="s">
        <v>779</v>
      </c>
      <c r="N287" s="264" t="str">
        <f>N286</f>
        <v>kvarh</v>
      </c>
      <c r="O287" s="47"/>
      <c r="Q287" s="254"/>
      <c r="R287" s="38"/>
      <c r="S287" s="208"/>
      <c r="T287" s="208"/>
      <c r="U287" s="38"/>
      <c r="V287" s="38"/>
    </row>
    <row r="288" spans="1:22" s="39" customFormat="1" ht="15" outlineLevel="1" x14ac:dyDescent="0.25">
      <c r="B288" s="333"/>
      <c r="C288" s="87"/>
      <c r="D288" s="120" t="str">
        <f>D168</f>
        <v>ER+P_i</v>
      </c>
      <c r="E288" s="338">
        <v>275</v>
      </c>
      <c r="F288" s="275">
        <f t="shared" si="12"/>
        <v>1300</v>
      </c>
      <c r="G288" s="131"/>
      <c r="H288" s="274"/>
      <c r="I288" s="116" t="s">
        <v>158</v>
      </c>
      <c r="J288" s="327">
        <f t="shared" si="11"/>
        <v>850</v>
      </c>
      <c r="K288" s="286" t="s">
        <v>918</v>
      </c>
      <c r="L288" s="269" t="s">
        <v>567</v>
      </c>
      <c r="M288" s="89" t="s">
        <v>231</v>
      </c>
      <c r="N288" s="89" t="s">
        <v>296</v>
      </c>
      <c r="O288" s="47"/>
      <c r="Q288" s="254"/>
      <c r="S288" s="31"/>
      <c r="T288" s="24"/>
    </row>
    <row r="289" spans="1:22" s="39" customFormat="1" ht="15" outlineLevel="1" x14ac:dyDescent="0.25">
      <c r="B289" s="333"/>
      <c r="C289" s="87"/>
      <c r="D289" s="121" t="str">
        <f>D288</f>
        <v>ER+P_i</v>
      </c>
      <c r="E289" s="338">
        <v>276</v>
      </c>
      <c r="F289" s="275">
        <f t="shared" si="12"/>
        <v>1304</v>
      </c>
      <c r="G289" s="131"/>
      <c r="H289" s="274"/>
      <c r="I289" s="116" t="s">
        <v>158</v>
      </c>
      <c r="J289" s="327">
        <f t="shared" si="11"/>
        <v>852</v>
      </c>
      <c r="K289" s="292" t="str">
        <f>K288</f>
        <v>Energie Réactive positive injectée de la période P en période tarifaire →</v>
      </c>
      <c r="L289" s="322" t="str">
        <f>L288</f>
        <v>Injection</v>
      </c>
      <c r="M289" s="269" t="s">
        <v>222</v>
      </c>
      <c r="N289" s="349" t="str">
        <f>N288</f>
        <v>kvarh</v>
      </c>
      <c r="O289" s="47"/>
      <c r="Q289" s="254"/>
      <c r="S289" s="31"/>
      <c r="T289" s="24"/>
    </row>
    <row r="290" spans="1:22" s="39" customFormat="1" ht="15" outlineLevel="1" x14ac:dyDescent="0.25">
      <c r="B290" s="333"/>
      <c r="C290" s="87"/>
      <c r="D290" s="121" t="str">
        <f t="shared" ref="D290:D302" si="25">D289</f>
        <v>ER+P_i</v>
      </c>
      <c r="E290" s="338">
        <v>277</v>
      </c>
      <c r="F290" s="275">
        <f t="shared" si="12"/>
        <v>1308</v>
      </c>
      <c r="G290" s="131"/>
      <c r="H290" s="274"/>
      <c r="I290" s="116" t="s">
        <v>158</v>
      </c>
      <c r="J290" s="327">
        <f t="shared" si="11"/>
        <v>854</v>
      </c>
      <c r="K290" s="292" t="str">
        <f t="shared" ref="K290:L302" si="26">K289</f>
        <v>Energie Réactive positive injectée de la période P en période tarifaire →</v>
      </c>
      <c r="L290" s="322" t="str">
        <f t="shared" si="26"/>
        <v>Injection</v>
      </c>
      <c r="M290" s="269" t="s">
        <v>220</v>
      </c>
      <c r="N290" s="349" t="str">
        <f t="shared" ref="N290:N302" si="27">N289</f>
        <v>kvarh</v>
      </c>
      <c r="O290" s="47"/>
      <c r="Q290" s="254"/>
      <c r="S290" s="31"/>
      <c r="T290" s="24"/>
    </row>
    <row r="291" spans="1:22" s="39" customFormat="1" ht="15" outlineLevel="1" x14ac:dyDescent="0.25">
      <c r="B291" s="333"/>
      <c r="C291" s="87"/>
      <c r="D291" s="121" t="str">
        <f t="shared" si="25"/>
        <v>ER+P_i</v>
      </c>
      <c r="E291" s="338">
        <v>278</v>
      </c>
      <c r="F291" s="275">
        <f t="shared" si="12"/>
        <v>1312</v>
      </c>
      <c r="G291" s="131"/>
      <c r="H291" s="274"/>
      <c r="I291" s="116" t="s">
        <v>158</v>
      </c>
      <c r="J291" s="327">
        <f t="shared" si="11"/>
        <v>856</v>
      </c>
      <c r="K291" s="292" t="str">
        <f t="shared" si="26"/>
        <v>Energie Réactive positive injectée de la période P en période tarifaire →</v>
      </c>
      <c r="L291" s="322" t="str">
        <f t="shared" si="26"/>
        <v>Injection</v>
      </c>
      <c r="M291" s="269" t="s">
        <v>218</v>
      </c>
      <c r="N291" s="349" t="str">
        <f t="shared" si="27"/>
        <v>kvarh</v>
      </c>
      <c r="O291" s="47"/>
      <c r="Q291" s="254"/>
      <c r="S291" s="31"/>
      <c r="T291" s="24"/>
    </row>
    <row r="292" spans="1:22" s="39" customFormat="1" ht="15" outlineLevel="1" x14ac:dyDescent="0.25">
      <c r="B292" s="333"/>
      <c r="C292" s="87"/>
      <c r="D292" s="121" t="str">
        <f t="shared" si="25"/>
        <v>ER+P_i</v>
      </c>
      <c r="E292" s="338">
        <v>279</v>
      </c>
      <c r="F292" s="275">
        <f t="shared" si="12"/>
        <v>1316</v>
      </c>
      <c r="G292" s="131"/>
      <c r="H292" s="274"/>
      <c r="I292" s="116" t="s">
        <v>158</v>
      </c>
      <c r="J292" s="327">
        <f t="shared" si="11"/>
        <v>858</v>
      </c>
      <c r="K292" s="292" t="str">
        <f t="shared" si="26"/>
        <v>Energie Réactive positive injectée de la période P en période tarifaire →</v>
      </c>
      <c r="L292" s="322" t="str">
        <f t="shared" si="26"/>
        <v>Injection</v>
      </c>
      <c r="M292" s="269" t="s">
        <v>226</v>
      </c>
      <c r="N292" s="349" t="str">
        <f t="shared" si="27"/>
        <v>kvarh</v>
      </c>
      <c r="O292" s="47"/>
      <c r="Q292" s="254"/>
      <c r="S292" s="31"/>
      <c r="T292" s="24"/>
    </row>
    <row r="293" spans="1:22" s="39" customFormat="1" ht="15" outlineLevel="1" x14ac:dyDescent="0.25">
      <c r="B293" s="333"/>
      <c r="C293" s="87"/>
      <c r="D293" s="121" t="str">
        <f t="shared" si="25"/>
        <v>ER+P_i</v>
      </c>
      <c r="E293" s="338">
        <v>280</v>
      </c>
      <c r="F293" s="275">
        <f t="shared" si="12"/>
        <v>1320</v>
      </c>
      <c r="G293" s="131"/>
      <c r="H293" s="274"/>
      <c r="I293" s="116" t="s">
        <v>158</v>
      </c>
      <c r="J293" s="327">
        <f t="shared" si="11"/>
        <v>860</v>
      </c>
      <c r="K293" s="292" t="str">
        <f t="shared" si="26"/>
        <v>Energie Réactive positive injectée de la période P en période tarifaire →</v>
      </c>
      <c r="L293" s="322" t="str">
        <f t="shared" si="26"/>
        <v>Injection</v>
      </c>
      <c r="M293" s="269" t="s">
        <v>225</v>
      </c>
      <c r="N293" s="349" t="str">
        <f t="shared" si="27"/>
        <v>kvarh</v>
      </c>
      <c r="O293" s="47"/>
      <c r="Q293" s="254"/>
      <c r="S293" s="31"/>
      <c r="T293" s="24"/>
    </row>
    <row r="294" spans="1:22" s="39" customFormat="1" ht="15" outlineLevel="1" x14ac:dyDescent="0.25">
      <c r="B294" s="333"/>
      <c r="C294" s="87"/>
      <c r="D294" s="121" t="str">
        <f t="shared" si="25"/>
        <v>ER+P_i</v>
      </c>
      <c r="E294" s="338">
        <v>281</v>
      </c>
      <c r="F294" s="275">
        <f t="shared" si="12"/>
        <v>1324</v>
      </c>
      <c r="G294" s="131"/>
      <c r="H294" s="274"/>
      <c r="I294" s="116" t="s">
        <v>158</v>
      </c>
      <c r="J294" s="327">
        <f t="shared" si="11"/>
        <v>862</v>
      </c>
      <c r="K294" s="292" t="str">
        <f t="shared" si="26"/>
        <v>Energie Réactive positive injectée de la période P en période tarifaire →</v>
      </c>
      <c r="L294" s="322" t="str">
        <f t="shared" si="26"/>
        <v>Injection</v>
      </c>
      <c r="M294" s="269" t="s">
        <v>227</v>
      </c>
      <c r="N294" s="349" t="str">
        <f t="shared" si="27"/>
        <v>kvarh</v>
      </c>
      <c r="O294" s="47"/>
      <c r="Q294" s="254"/>
      <c r="S294" s="31"/>
      <c r="T294" s="24"/>
    </row>
    <row r="295" spans="1:22" s="39" customFormat="1" ht="15" outlineLevel="1" x14ac:dyDescent="0.25">
      <c r="B295" s="333"/>
      <c r="C295" s="87"/>
      <c r="D295" s="121" t="str">
        <f t="shared" si="25"/>
        <v>ER+P_i</v>
      </c>
      <c r="E295" s="338">
        <v>282</v>
      </c>
      <c r="F295" s="275">
        <f t="shared" si="12"/>
        <v>1328</v>
      </c>
      <c r="G295" s="131"/>
      <c r="H295" s="274"/>
      <c r="I295" s="116" t="s">
        <v>158</v>
      </c>
      <c r="J295" s="327">
        <f t="shared" si="11"/>
        <v>864</v>
      </c>
      <c r="K295" s="292" t="str">
        <f t="shared" si="26"/>
        <v>Energie Réactive positive injectée de la période P en période tarifaire →</v>
      </c>
      <c r="L295" s="322" t="str">
        <f t="shared" si="26"/>
        <v>Injection</v>
      </c>
      <c r="M295" s="269" t="s">
        <v>230</v>
      </c>
      <c r="N295" s="349" t="str">
        <f t="shared" si="27"/>
        <v>kvarh</v>
      </c>
      <c r="O295" s="47"/>
      <c r="Q295" s="254"/>
      <c r="S295" s="31"/>
      <c r="T295" s="24"/>
    </row>
    <row r="296" spans="1:22" s="39" customFormat="1" ht="15" outlineLevel="1" x14ac:dyDescent="0.25">
      <c r="B296" s="333"/>
      <c r="C296" s="87"/>
      <c r="D296" s="121" t="str">
        <f t="shared" si="25"/>
        <v>ER+P_i</v>
      </c>
      <c r="E296" s="338">
        <v>283</v>
      </c>
      <c r="F296" s="275">
        <f t="shared" si="12"/>
        <v>1332</v>
      </c>
      <c r="G296" s="131"/>
      <c r="H296" s="274"/>
      <c r="I296" s="116" t="s">
        <v>158</v>
      </c>
      <c r="J296" s="327">
        <f t="shared" ref="J296:J334" si="28">300+2*O$11*(D$11-1)+2*E296</f>
        <v>866</v>
      </c>
      <c r="K296" s="292" t="str">
        <f t="shared" si="26"/>
        <v>Energie Réactive positive injectée de la période P en période tarifaire →</v>
      </c>
      <c r="L296" s="322" t="str">
        <f t="shared" si="26"/>
        <v>Injection</v>
      </c>
      <c r="M296" s="269" t="s">
        <v>221</v>
      </c>
      <c r="N296" s="349" t="str">
        <f t="shared" si="27"/>
        <v>kvarh</v>
      </c>
      <c r="O296" s="47"/>
      <c r="Q296" s="254"/>
      <c r="S296" s="31"/>
      <c r="T296" s="24"/>
    </row>
    <row r="297" spans="1:22" s="39" customFormat="1" ht="15" outlineLevel="1" x14ac:dyDescent="0.25">
      <c r="B297" s="333"/>
      <c r="C297" s="87"/>
      <c r="D297" s="121" t="str">
        <f t="shared" si="25"/>
        <v>ER+P_i</v>
      </c>
      <c r="E297" s="338">
        <v>284</v>
      </c>
      <c r="F297" s="275">
        <f t="shared" ref="F297:F334" si="29">4*(O$11*(D$11-1)+E297)+F$12</f>
        <v>1336</v>
      </c>
      <c r="G297" s="131"/>
      <c r="H297" s="274"/>
      <c r="I297" s="116" t="s">
        <v>158</v>
      </c>
      <c r="J297" s="327">
        <f t="shared" si="28"/>
        <v>868</v>
      </c>
      <c r="K297" s="292" t="str">
        <f t="shared" si="26"/>
        <v>Energie Réactive positive injectée de la période P en période tarifaire →</v>
      </c>
      <c r="L297" s="322" t="str">
        <f t="shared" si="26"/>
        <v>Injection</v>
      </c>
      <c r="M297" s="269" t="s">
        <v>219</v>
      </c>
      <c r="N297" s="349" t="str">
        <f t="shared" si="27"/>
        <v>kvarh</v>
      </c>
      <c r="O297" s="47"/>
      <c r="Q297" s="254"/>
      <c r="S297" s="31"/>
      <c r="T297" s="24"/>
    </row>
    <row r="298" spans="1:22" s="39" customFormat="1" ht="15" outlineLevel="1" x14ac:dyDescent="0.25">
      <c r="B298" s="333"/>
      <c r="C298" s="23"/>
      <c r="D298" s="121" t="str">
        <f t="shared" si="25"/>
        <v>ER+P_i</v>
      </c>
      <c r="E298" s="338">
        <v>285</v>
      </c>
      <c r="F298" s="275">
        <f t="shared" si="29"/>
        <v>1340</v>
      </c>
      <c r="G298" s="131"/>
      <c r="H298" s="274"/>
      <c r="I298" s="116" t="s">
        <v>158</v>
      </c>
      <c r="J298" s="327">
        <f t="shared" si="28"/>
        <v>870</v>
      </c>
      <c r="K298" s="292" t="str">
        <f t="shared" si="26"/>
        <v>Energie Réactive positive injectée de la période P en période tarifaire →</v>
      </c>
      <c r="L298" s="322" t="str">
        <f t="shared" si="26"/>
        <v>Injection</v>
      </c>
      <c r="M298" s="269" t="s">
        <v>217</v>
      </c>
      <c r="N298" s="349" t="str">
        <f t="shared" si="27"/>
        <v>kvarh</v>
      </c>
      <c r="O298" s="47"/>
      <c r="Q298" s="254"/>
      <c r="S298" s="31"/>
      <c r="T298" s="24"/>
    </row>
    <row r="299" spans="1:22" s="39" customFormat="1" ht="15" outlineLevel="1" x14ac:dyDescent="0.25">
      <c r="B299" s="333"/>
      <c r="C299" s="87"/>
      <c r="D299" s="121" t="str">
        <f t="shared" si="25"/>
        <v>ER+P_i</v>
      </c>
      <c r="E299" s="338">
        <v>286</v>
      </c>
      <c r="F299" s="275">
        <f t="shared" si="29"/>
        <v>1344</v>
      </c>
      <c r="G299" s="131"/>
      <c r="H299" s="274"/>
      <c r="I299" s="116" t="s">
        <v>158</v>
      </c>
      <c r="J299" s="327">
        <f t="shared" si="28"/>
        <v>872</v>
      </c>
      <c r="K299" s="292" t="str">
        <f t="shared" si="26"/>
        <v>Energie Réactive positive injectée de la période P en période tarifaire →</v>
      </c>
      <c r="L299" s="322" t="str">
        <f t="shared" si="26"/>
        <v>Injection</v>
      </c>
      <c r="M299" s="269" t="s">
        <v>223</v>
      </c>
      <c r="N299" s="349" t="str">
        <f t="shared" si="27"/>
        <v>kvarh</v>
      </c>
      <c r="O299" s="47"/>
      <c r="Q299" s="254"/>
      <c r="S299" s="31"/>
      <c r="T299" s="24"/>
    </row>
    <row r="300" spans="1:22" s="39" customFormat="1" ht="15" outlineLevel="1" x14ac:dyDescent="0.25">
      <c r="B300" s="333"/>
      <c r="C300" s="87"/>
      <c r="D300" s="121" t="str">
        <f t="shared" si="25"/>
        <v>ER+P_i</v>
      </c>
      <c r="E300" s="338">
        <v>287</v>
      </c>
      <c r="F300" s="275">
        <f t="shared" si="29"/>
        <v>1348</v>
      </c>
      <c r="G300" s="131"/>
      <c r="H300" s="274"/>
      <c r="I300" s="116" t="s">
        <v>158</v>
      </c>
      <c r="J300" s="327">
        <f t="shared" si="28"/>
        <v>874</v>
      </c>
      <c r="K300" s="292" t="str">
        <f t="shared" si="26"/>
        <v>Energie Réactive positive injectée de la période P en période tarifaire →</v>
      </c>
      <c r="L300" s="322" t="str">
        <f t="shared" si="26"/>
        <v>Injection</v>
      </c>
      <c r="M300" s="269" t="s">
        <v>158</v>
      </c>
      <c r="N300" s="349" t="str">
        <f t="shared" si="27"/>
        <v>kvarh</v>
      </c>
      <c r="O300" s="47"/>
      <c r="Q300" s="254"/>
      <c r="S300" s="31"/>
      <c r="T300" s="24"/>
    </row>
    <row r="301" spans="1:22" s="39" customFormat="1" ht="15" outlineLevel="1" x14ac:dyDescent="0.25">
      <c r="B301" s="333"/>
      <c r="C301" s="87"/>
      <c r="D301" s="121" t="str">
        <f t="shared" si="25"/>
        <v>ER+P_i</v>
      </c>
      <c r="E301" s="338">
        <v>288</v>
      </c>
      <c r="F301" s="275">
        <f t="shared" si="29"/>
        <v>1352</v>
      </c>
      <c r="G301" s="131"/>
      <c r="H301" s="274"/>
      <c r="I301" s="116" t="s">
        <v>158</v>
      </c>
      <c r="J301" s="327">
        <f t="shared" si="28"/>
        <v>876</v>
      </c>
      <c r="K301" s="292" t="str">
        <f t="shared" si="26"/>
        <v>Energie Réactive positive injectée de la période P en période tarifaire →</v>
      </c>
      <c r="L301" s="322" t="str">
        <f t="shared" si="26"/>
        <v>Injection</v>
      </c>
      <c r="M301" s="269" t="s">
        <v>224</v>
      </c>
      <c r="N301" s="349" t="str">
        <f t="shared" si="27"/>
        <v>kvarh</v>
      </c>
      <c r="O301" s="47"/>
      <c r="Q301" s="254"/>
      <c r="S301" s="31"/>
      <c r="T301" s="24"/>
    </row>
    <row r="302" spans="1:22" s="39" customFormat="1" ht="15" outlineLevel="1" x14ac:dyDescent="0.25">
      <c r="B302" s="333"/>
      <c r="C302" s="87"/>
      <c r="D302" s="121" t="str">
        <f t="shared" si="25"/>
        <v>ER+P_i</v>
      </c>
      <c r="E302" s="338">
        <v>289</v>
      </c>
      <c r="F302" s="275">
        <f t="shared" si="29"/>
        <v>1356</v>
      </c>
      <c r="G302" s="131"/>
      <c r="H302" s="274"/>
      <c r="I302" s="116" t="s">
        <v>158</v>
      </c>
      <c r="J302" s="327">
        <f t="shared" si="28"/>
        <v>878</v>
      </c>
      <c r="K302" s="292" t="str">
        <f t="shared" si="26"/>
        <v>Energie Réactive positive injectée de la période P en période tarifaire →</v>
      </c>
      <c r="L302" s="322" t="str">
        <f t="shared" si="26"/>
        <v>Injection</v>
      </c>
      <c r="M302" s="269" t="s">
        <v>229</v>
      </c>
      <c r="N302" s="349" t="str">
        <f t="shared" si="27"/>
        <v>kvarh</v>
      </c>
      <c r="O302" s="47"/>
      <c r="Q302" s="254"/>
      <c r="S302" s="31"/>
      <c r="T302" s="24"/>
    </row>
    <row r="303" spans="1:22" ht="15" outlineLevel="1" collapsed="1" x14ac:dyDescent="0.25">
      <c r="A303" s="39"/>
      <c r="B303" s="333"/>
      <c r="C303" s="228"/>
      <c r="D303" s="262" t="str">
        <f>CONCATENATE(D302," - Cumule")</f>
        <v>ER+P_i - Cumule</v>
      </c>
      <c r="E303" s="338">
        <v>290</v>
      </c>
      <c r="F303" s="275">
        <f t="shared" si="29"/>
        <v>1360</v>
      </c>
      <c r="G303" s="274"/>
      <c r="H303" s="274"/>
      <c r="I303" s="116" t="s">
        <v>158</v>
      </c>
      <c r="J303" s="328">
        <f t="shared" si="28"/>
        <v>880</v>
      </c>
      <c r="K303" s="263" t="str">
        <f>CONCATENATE("Cumule Energie Réactive Positive injectée sur la période P [",J288,"-",J302,"]")</f>
        <v>Cumule Energie Réactive Positive injectée sur la période P [850-878]</v>
      </c>
      <c r="L303" s="368" t="str">
        <f>L302</f>
        <v>Injection</v>
      </c>
      <c r="M303" s="264" t="s">
        <v>779</v>
      </c>
      <c r="N303" s="264" t="str">
        <f>N302</f>
        <v>kvarh</v>
      </c>
      <c r="O303" s="47"/>
      <c r="Q303" s="254"/>
      <c r="R303" s="38"/>
      <c r="S303" s="208"/>
      <c r="T303" s="208"/>
      <c r="U303" s="38"/>
      <c r="V303" s="38"/>
    </row>
    <row r="304" spans="1:22" s="39" customFormat="1" ht="15" outlineLevel="1" x14ac:dyDescent="0.25">
      <c r="B304" s="333"/>
      <c r="C304" s="87"/>
      <c r="D304" s="120" t="str">
        <f>D170</f>
        <v>ER-P_s</v>
      </c>
      <c r="E304" s="338">
        <v>291</v>
      </c>
      <c r="F304" s="275">
        <f t="shared" si="29"/>
        <v>1364</v>
      </c>
      <c r="G304" s="131"/>
      <c r="H304" s="274"/>
      <c r="I304" s="116" t="s">
        <v>158</v>
      </c>
      <c r="J304" s="327">
        <f t="shared" si="28"/>
        <v>882</v>
      </c>
      <c r="K304" s="286" t="s">
        <v>915</v>
      </c>
      <c r="L304" s="269" t="s">
        <v>566</v>
      </c>
      <c r="M304" s="89" t="s">
        <v>231</v>
      </c>
      <c r="N304" s="89" t="s">
        <v>296</v>
      </c>
      <c r="O304" s="47"/>
      <c r="Q304" s="254"/>
      <c r="S304" s="31"/>
      <c r="T304" s="24"/>
    </row>
    <row r="305" spans="1:22" s="39" customFormat="1" ht="15" outlineLevel="1" x14ac:dyDescent="0.25">
      <c r="B305" s="333"/>
      <c r="C305" s="87"/>
      <c r="D305" s="121" t="str">
        <f>D304</f>
        <v>ER-P_s</v>
      </c>
      <c r="E305" s="338">
        <v>292</v>
      </c>
      <c r="F305" s="275">
        <f t="shared" si="29"/>
        <v>1368</v>
      </c>
      <c r="G305" s="131"/>
      <c r="H305" s="274"/>
      <c r="I305" s="116" t="s">
        <v>158</v>
      </c>
      <c r="J305" s="327">
        <f t="shared" si="28"/>
        <v>884</v>
      </c>
      <c r="K305" s="292" t="str">
        <f>K304</f>
        <v>Energie Réactive négative soutirée de la période P en période tarifaire →</v>
      </c>
      <c r="L305" s="322" t="str">
        <f>L304</f>
        <v>Soutirage</v>
      </c>
      <c r="M305" s="269" t="s">
        <v>222</v>
      </c>
      <c r="N305" s="349" t="str">
        <f>N304</f>
        <v>kvarh</v>
      </c>
      <c r="O305" s="47"/>
      <c r="Q305" s="254"/>
      <c r="S305" s="31"/>
      <c r="T305" s="24"/>
    </row>
    <row r="306" spans="1:22" s="39" customFormat="1" ht="15" outlineLevel="1" x14ac:dyDescent="0.25">
      <c r="B306" s="333"/>
      <c r="C306" s="87"/>
      <c r="D306" s="121" t="str">
        <f t="shared" ref="D306:D318" si="30">D305</f>
        <v>ER-P_s</v>
      </c>
      <c r="E306" s="338">
        <v>293</v>
      </c>
      <c r="F306" s="275">
        <f t="shared" si="29"/>
        <v>1372</v>
      </c>
      <c r="G306" s="131"/>
      <c r="H306" s="274"/>
      <c r="I306" s="116" t="s">
        <v>158</v>
      </c>
      <c r="J306" s="327">
        <f t="shared" si="28"/>
        <v>886</v>
      </c>
      <c r="K306" s="292" t="str">
        <f t="shared" ref="K306:L318" si="31">K305</f>
        <v>Energie Réactive négative soutirée de la période P en période tarifaire →</v>
      </c>
      <c r="L306" s="322" t="str">
        <f t="shared" si="31"/>
        <v>Soutirage</v>
      </c>
      <c r="M306" s="269" t="s">
        <v>220</v>
      </c>
      <c r="N306" s="349" t="str">
        <f t="shared" ref="N306:N318" si="32">N305</f>
        <v>kvarh</v>
      </c>
      <c r="O306" s="47"/>
      <c r="Q306" s="254"/>
      <c r="S306" s="31"/>
      <c r="T306" s="24"/>
    </row>
    <row r="307" spans="1:22" s="39" customFormat="1" ht="15" outlineLevel="1" x14ac:dyDescent="0.25">
      <c r="B307" s="333"/>
      <c r="C307" s="87"/>
      <c r="D307" s="121" t="str">
        <f t="shared" si="30"/>
        <v>ER-P_s</v>
      </c>
      <c r="E307" s="338">
        <v>294</v>
      </c>
      <c r="F307" s="275">
        <f t="shared" si="29"/>
        <v>1376</v>
      </c>
      <c r="G307" s="131"/>
      <c r="H307" s="274"/>
      <c r="I307" s="116" t="s">
        <v>158</v>
      </c>
      <c r="J307" s="327">
        <f t="shared" si="28"/>
        <v>888</v>
      </c>
      <c r="K307" s="292" t="str">
        <f t="shared" si="31"/>
        <v>Energie Réactive négative soutirée de la période P en période tarifaire →</v>
      </c>
      <c r="L307" s="322" t="str">
        <f t="shared" si="31"/>
        <v>Soutirage</v>
      </c>
      <c r="M307" s="269" t="s">
        <v>218</v>
      </c>
      <c r="N307" s="349" t="str">
        <f t="shared" si="32"/>
        <v>kvarh</v>
      </c>
      <c r="O307" s="47"/>
      <c r="Q307" s="254"/>
      <c r="S307" s="31"/>
      <c r="T307" s="24"/>
    </row>
    <row r="308" spans="1:22" s="39" customFormat="1" ht="15" outlineLevel="1" x14ac:dyDescent="0.25">
      <c r="B308" s="333"/>
      <c r="C308" s="87"/>
      <c r="D308" s="121" t="str">
        <f t="shared" si="30"/>
        <v>ER-P_s</v>
      </c>
      <c r="E308" s="338">
        <v>295</v>
      </c>
      <c r="F308" s="275">
        <f t="shared" si="29"/>
        <v>1380</v>
      </c>
      <c r="G308" s="131"/>
      <c r="H308" s="274"/>
      <c r="I308" s="116" t="s">
        <v>158</v>
      </c>
      <c r="J308" s="327">
        <f t="shared" si="28"/>
        <v>890</v>
      </c>
      <c r="K308" s="292" t="str">
        <f t="shared" si="31"/>
        <v>Energie Réactive négative soutirée de la période P en période tarifaire →</v>
      </c>
      <c r="L308" s="322" t="str">
        <f t="shared" si="31"/>
        <v>Soutirage</v>
      </c>
      <c r="M308" s="269" t="s">
        <v>226</v>
      </c>
      <c r="N308" s="349" t="str">
        <f t="shared" si="32"/>
        <v>kvarh</v>
      </c>
      <c r="O308" s="47"/>
      <c r="Q308" s="254"/>
      <c r="S308" s="31"/>
      <c r="T308" s="24"/>
    </row>
    <row r="309" spans="1:22" s="39" customFormat="1" ht="15" outlineLevel="1" x14ac:dyDescent="0.25">
      <c r="B309" s="333"/>
      <c r="C309" s="87"/>
      <c r="D309" s="121" t="str">
        <f t="shared" si="30"/>
        <v>ER-P_s</v>
      </c>
      <c r="E309" s="338">
        <v>296</v>
      </c>
      <c r="F309" s="275">
        <f t="shared" si="29"/>
        <v>1384</v>
      </c>
      <c r="G309" s="131"/>
      <c r="H309" s="274"/>
      <c r="I309" s="116" t="s">
        <v>158</v>
      </c>
      <c r="J309" s="327">
        <f t="shared" si="28"/>
        <v>892</v>
      </c>
      <c r="K309" s="292" t="str">
        <f t="shared" si="31"/>
        <v>Energie Réactive négative soutirée de la période P en période tarifaire →</v>
      </c>
      <c r="L309" s="322" t="str">
        <f t="shared" si="31"/>
        <v>Soutirage</v>
      </c>
      <c r="M309" s="269" t="s">
        <v>225</v>
      </c>
      <c r="N309" s="349" t="str">
        <f t="shared" si="32"/>
        <v>kvarh</v>
      </c>
      <c r="O309" s="47"/>
      <c r="Q309" s="254"/>
      <c r="S309" s="31"/>
      <c r="T309" s="24"/>
    </row>
    <row r="310" spans="1:22" s="39" customFormat="1" ht="15" outlineLevel="1" x14ac:dyDescent="0.25">
      <c r="B310" s="333"/>
      <c r="C310" s="87"/>
      <c r="D310" s="121" t="str">
        <f t="shared" si="30"/>
        <v>ER-P_s</v>
      </c>
      <c r="E310" s="338">
        <v>297</v>
      </c>
      <c r="F310" s="275">
        <f t="shared" si="29"/>
        <v>1388</v>
      </c>
      <c r="G310" s="131"/>
      <c r="H310" s="274"/>
      <c r="I310" s="116" t="s">
        <v>158</v>
      </c>
      <c r="J310" s="327">
        <f t="shared" si="28"/>
        <v>894</v>
      </c>
      <c r="K310" s="292" t="str">
        <f t="shared" si="31"/>
        <v>Energie Réactive négative soutirée de la période P en période tarifaire →</v>
      </c>
      <c r="L310" s="322" t="str">
        <f t="shared" si="31"/>
        <v>Soutirage</v>
      </c>
      <c r="M310" s="269" t="s">
        <v>227</v>
      </c>
      <c r="N310" s="349" t="str">
        <f t="shared" si="32"/>
        <v>kvarh</v>
      </c>
      <c r="O310" s="47"/>
      <c r="Q310" s="254"/>
      <c r="S310" s="31"/>
      <c r="T310" s="24"/>
    </row>
    <row r="311" spans="1:22" s="39" customFormat="1" ht="15" outlineLevel="1" x14ac:dyDescent="0.25">
      <c r="B311" s="333"/>
      <c r="C311" s="87"/>
      <c r="D311" s="121" t="str">
        <f t="shared" si="30"/>
        <v>ER-P_s</v>
      </c>
      <c r="E311" s="338">
        <v>298</v>
      </c>
      <c r="F311" s="275">
        <f t="shared" si="29"/>
        <v>1392</v>
      </c>
      <c r="G311" s="131"/>
      <c r="H311" s="274"/>
      <c r="I311" s="116" t="s">
        <v>158</v>
      </c>
      <c r="J311" s="327">
        <f t="shared" si="28"/>
        <v>896</v>
      </c>
      <c r="K311" s="292" t="str">
        <f t="shared" si="31"/>
        <v>Energie Réactive négative soutirée de la période P en période tarifaire →</v>
      </c>
      <c r="L311" s="322" t="str">
        <f t="shared" si="31"/>
        <v>Soutirage</v>
      </c>
      <c r="M311" s="269" t="s">
        <v>230</v>
      </c>
      <c r="N311" s="349" t="str">
        <f t="shared" si="32"/>
        <v>kvarh</v>
      </c>
      <c r="O311" s="47"/>
      <c r="Q311" s="254"/>
      <c r="S311" s="31"/>
      <c r="T311" s="24"/>
    </row>
    <row r="312" spans="1:22" s="39" customFormat="1" ht="15" outlineLevel="1" x14ac:dyDescent="0.25">
      <c r="B312" s="333"/>
      <c r="C312" s="87"/>
      <c r="D312" s="121" t="str">
        <f t="shared" si="30"/>
        <v>ER-P_s</v>
      </c>
      <c r="E312" s="338">
        <v>299</v>
      </c>
      <c r="F312" s="275">
        <f t="shared" si="29"/>
        <v>1396</v>
      </c>
      <c r="G312" s="131"/>
      <c r="H312" s="274"/>
      <c r="I312" s="116" t="s">
        <v>158</v>
      </c>
      <c r="J312" s="327">
        <f t="shared" si="28"/>
        <v>898</v>
      </c>
      <c r="K312" s="292" t="str">
        <f t="shared" si="31"/>
        <v>Energie Réactive négative soutirée de la période P en période tarifaire →</v>
      </c>
      <c r="L312" s="322" t="str">
        <f t="shared" si="31"/>
        <v>Soutirage</v>
      </c>
      <c r="M312" s="269" t="s">
        <v>221</v>
      </c>
      <c r="N312" s="349" t="str">
        <f t="shared" si="32"/>
        <v>kvarh</v>
      </c>
      <c r="O312" s="47"/>
      <c r="Q312" s="254"/>
      <c r="S312" s="31"/>
      <c r="T312" s="24"/>
    </row>
    <row r="313" spans="1:22" s="39" customFormat="1" ht="15" outlineLevel="1" x14ac:dyDescent="0.25">
      <c r="B313" s="333"/>
      <c r="C313" s="87"/>
      <c r="D313" s="121" t="str">
        <f t="shared" si="30"/>
        <v>ER-P_s</v>
      </c>
      <c r="E313" s="338">
        <v>300</v>
      </c>
      <c r="F313" s="275">
        <f t="shared" si="29"/>
        <v>1400</v>
      </c>
      <c r="G313" s="131"/>
      <c r="H313" s="274"/>
      <c r="I313" s="116" t="s">
        <v>158</v>
      </c>
      <c r="J313" s="327">
        <f t="shared" si="28"/>
        <v>900</v>
      </c>
      <c r="K313" s="292" t="str">
        <f t="shared" si="31"/>
        <v>Energie Réactive négative soutirée de la période P en période tarifaire →</v>
      </c>
      <c r="L313" s="322" t="str">
        <f t="shared" si="31"/>
        <v>Soutirage</v>
      </c>
      <c r="M313" s="269" t="s">
        <v>219</v>
      </c>
      <c r="N313" s="349" t="str">
        <f t="shared" si="32"/>
        <v>kvarh</v>
      </c>
      <c r="O313" s="47"/>
      <c r="Q313" s="254"/>
      <c r="S313" s="31"/>
      <c r="T313" s="24"/>
    </row>
    <row r="314" spans="1:22" s="39" customFormat="1" ht="15" outlineLevel="1" x14ac:dyDescent="0.25">
      <c r="B314" s="333"/>
      <c r="C314" s="87"/>
      <c r="D314" s="121" t="str">
        <f t="shared" si="30"/>
        <v>ER-P_s</v>
      </c>
      <c r="E314" s="338">
        <v>301</v>
      </c>
      <c r="F314" s="275">
        <f t="shared" si="29"/>
        <v>1404</v>
      </c>
      <c r="G314" s="131"/>
      <c r="H314" s="274"/>
      <c r="I314" s="116" t="s">
        <v>158</v>
      </c>
      <c r="J314" s="327">
        <f t="shared" si="28"/>
        <v>902</v>
      </c>
      <c r="K314" s="292" t="str">
        <f t="shared" si="31"/>
        <v>Energie Réactive négative soutirée de la période P en période tarifaire →</v>
      </c>
      <c r="L314" s="322" t="str">
        <f t="shared" si="31"/>
        <v>Soutirage</v>
      </c>
      <c r="M314" s="269" t="s">
        <v>217</v>
      </c>
      <c r="N314" s="349" t="str">
        <f t="shared" si="32"/>
        <v>kvarh</v>
      </c>
      <c r="O314" s="47"/>
      <c r="Q314" s="254"/>
      <c r="S314" s="31"/>
      <c r="T314" s="24"/>
    </row>
    <row r="315" spans="1:22" s="39" customFormat="1" ht="15" outlineLevel="1" x14ac:dyDescent="0.25">
      <c r="B315" s="333"/>
      <c r="C315" s="87"/>
      <c r="D315" s="121" t="str">
        <f t="shared" si="30"/>
        <v>ER-P_s</v>
      </c>
      <c r="E315" s="338">
        <v>302</v>
      </c>
      <c r="F315" s="275">
        <f t="shared" si="29"/>
        <v>1408</v>
      </c>
      <c r="G315" s="131"/>
      <c r="H315" s="274"/>
      <c r="I315" s="116" t="s">
        <v>158</v>
      </c>
      <c r="J315" s="327">
        <f t="shared" si="28"/>
        <v>904</v>
      </c>
      <c r="K315" s="292" t="str">
        <f t="shared" si="31"/>
        <v>Energie Réactive négative soutirée de la période P en période tarifaire →</v>
      </c>
      <c r="L315" s="322" t="str">
        <f t="shared" si="31"/>
        <v>Soutirage</v>
      </c>
      <c r="M315" s="269" t="s">
        <v>223</v>
      </c>
      <c r="N315" s="349" t="str">
        <f t="shared" si="32"/>
        <v>kvarh</v>
      </c>
      <c r="O315" s="47"/>
      <c r="Q315" s="254"/>
      <c r="S315" s="31"/>
      <c r="T315" s="24"/>
    </row>
    <row r="316" spans="1:22" s="39" customFormat="1" ht="15" outlineLevel="1" x14ac:dyDescent="0.25">
      <c r="B316" s="333"/>
      <c r="C316" s="87"/>
      <c r="D316" s="121" t="str">
        <f t="shared" si="30"/>
        <v>ER-P_s</v>
      </c>
      <c r="E316" s="338">
        <v>303</v>
      </c>
      <c r="F316" s="275">
        <f t="shared" si="29"/>
        <v>1412</v>
      </c>
      <c r="G316" s="131"/>
      <c r="H316" s="274"/>
      <c r="I316" s="116" t="s">
        <v>158</v>
      </c>
      <c r="J316" s="327">
        <f t="shared" si="28"/>
        <v>906</v>
      </c>
      <c r="K316" s="292" t="str">
        <f t="shared" si="31"/>
        <v>Energie Réactive négative soutirée de la période P en période tarifaire →</v>
      </c>
      <c r="L316" s="322" t="str">
        <f t="shared" si="31"/>
        <v>Soutirage</v>
      </c>
      <c r="M316" s="269" t="s">
        <v>158</v>
      </c>
      <c r="N316" s="349" t="str">
        <f t="shared" si="32"/>
        <v>kvarh</v>
      </c>
      <c r="O316" s="47"/>
      <c r="Q316" s="254"/>
      <c r="S316" s="31"/>
      <c r="T316" s="24"/>
    </row>
    <row r="317" spans="1:22" s="39" customFormat="1" ht="15" outlineLevel="1" x14ac:dyDescent="0.25">
      <c r="B317" s="333"/>
      <c r="C317" s="87"/>
      <c r="D317" s="121" t="str">
        <f t="shared" si="30"/>
        <v>ER-P_s</v>
      </c>
      <c r="E317" s="338">
        <v>304</v>
      </c>
      <c r="F317" s="275">
        <f t="shared" si="29"/>
        <v>1416</v>
      </c>
      <c r="G317" s="131"/>
      <c r="H317" s="274"/>
      <c r="I317" s="116" t="s">
        <v>158</v>
      </c>
      <c r="J317" s="327">
        <f t="shared" si="28"/>
        <v>908</v>
      </c>
      <c r="K317" s="292" t="str">
        <f t="shared" si="31"/>
        <v>Energie Réactive négative soutirée de la période P en période tarifaire →</v>
      </c>
      <c r="L317" s="322" t="str">
        <f t="shared" si="31"/>
        <v>Soutirage</v>
      </c>
      <c r="M317" s="269" t="s">
        <v>224</v>
      </c>
      <c r="N317" s="349" t="str">
        <f t="shared" si="32"/>
        <v>kvarh</v>
      </c>
      <c r="O317" s="47"/>
      <c r="Q317" s="254"/>
      <c r="S317" s="31"/>
      <c r="T317" s="24"/>
    </row>
    <row r="318" spans="1:22" s="39" customFormat="1" ht="15" outlineLevel="1" x14ac:dyDescent="0.25">
      <c r="B318" s="333"/>
      <c r="C318" s="87"/>
      <c r="D318" s="121" t="str">
        <f t="shared" si="30"/>
        <v>ER-P_s</v>
      </c>
      <c r="E318" s="338">
        <v>305</v>
      </c>
      <c r="F318" s="275">
        <f t="shared" si="29"/>
        <v>1420</v>
      </c>
      <c r="G318" s="131"/>
      <c r="H318" s="274"/>
      <c r="I318" s="116" t="s">
        <v>158</v>
      </c>
      <c r="J318" s="327">
        <f t="shared" si="28"/>
        <v>910</v>
      </c>
      <c r="K318" s="292" t="str">
        <f t="shared" si="31"/>
        <v>Energie Réactive négative soutirée de la période P en période tarifaire →</v>
      </c>
      <c r="L318" s="322" t="str">
        <f t="shared" si="31"/>
        <v>Soutirage</v>
      </c>
      <c r="M318" s="269" t="s">
        <v>229</v>
      </c>
      <c r="N318" s="349" t="str">
        <f t="shared" si="32"/>
        <v>kvarh</v>
      </c>
      <c r="O318" s="47"/>
      <c r="Q318" s="254"/>
      <c r="S318" s="31"/>
      <c r="T318" s="24"/>
    </row>
    <row r="319" spans="1:22" ht="15" outlineLevel="1" collapsed="1" x14ac:dyDescent="0.25">
      <c r="A319" s="39"/>
      <c r="B319" s="333"/>
      <c r="C319" s="228"/>
      <c r="D319" s="262" t="str">
        <f>CONCATENATE(D318," - Cumule")</f>
        <v>ER-P_s - Cumule</v>
      </c>
      <c r="E319" s="338">
        <v>306</v>
      </c>
      <c r="F319" s="275">
        <f t="shared" si="29"/>
        <v>1424</v>
      </c>
      <c r="G319" s="274"/>
      <c r="H319" s="274"/>
      <c r="I319" s="116" t="s">
        <v>158</v>
      </c>
      <c r="J319" s="328">
        <f t="shared" si="28"/>
        <v>912</v>
      </c>
      <c r="K319" s="263" t="str">
        <f>CONCATENATE("Cumule Energie Réactive Négative Soutirée sur la période P [",J304,"-",J318,"]")</f>
        <v>Cumule Energie Réactive Négative Soutirée sur la période P [882-910]</v>
      </c>
      <c r="L319" s="368" t="str">
        <f>L318</f>
        <v>Soutirage</v>
      </c>
      <c r="M319" s="264" t="s">
        <v>779</v>
      </c>
      <c r="N319" s="264" t="str">
        <f>N318</f>
        <v>kvarh</v>
      </c>
      <c r="O319" s="47"/>
      <c r="Q319" s="254"/>
      <c r="R319" s="38"/>
      <c r="S319" s="208"/>
      <c r="T319" s="208"/>
      <c r="U319" s="38"/>
      <c r="V319" s="38"/>
    </row>
    <row r="320" spans="1:22" s="39" customFormat="1" ht="15" outlineLevel="1" x14ac:dyDescent="0.25">
      <c r="B320" s="333"/>
      <c r="C320" s="87"/>
      <c r="D320" s="120" t="str">
        <f>D171</f>
        <v>ER-P_i</v>
      </c>
      <c r="E320" s="338">
        <v>307</v>
      </c>
      <c r="F320" s="275">
        <f t="shared" si="29"/>
        <v>1428</v>
      </c>
      <c r="G320" s="131"/>
      <c r="H320" s="274"/>
      <c r="I320" s="116" t="s">
        <v>158</v>
      </c>
      <c r="J320" s="327">
        <f t="shared" si="28"/>
        <v>914</v>
      </c>
      <c r="K320" s="286" t="s">
        <v>916</v>
      </c>
      <c r="L320" s="269" t="s">
        <v>567</v>
      </c>
      <c r="M320" s="89" t="s">
        <v>231</v>
      </c>
      <c r="N320" s="89" t="s">
        <v>296</v>
      </c>
      <c r="O320" s="47"/>
      <c r="Q320" s="254"/>
      <c r="S320" s="31"/>
      <c r="T320" s="24"/>
    </row>
    <row r="321" spans="1:22" s="39" customFormat="1" ht="15" outlineLevel="1" x14ac:dyDescent="0.25">
      <c r="B321" s="333"/>
      <c r="C321" s="87"/>
      <c r="D321" s="121" t="str">
        <f>D320</f>
        <v>ER-P_i</v>
      </c>
      <c r="E321" s="338">
        <v>308</v>
      </c>
      <c r="F321" s="275">
        <f t="shared" si="29"/>
        <v>1432</v>
      </c>
      <c r="G321" s="131"/>
      <c r="H321" s="274"/>
      <c r="I321" s="116" t="s">
        <v>158</v>
      </c>
      <c r="J321" s="327">
        <f t="shared" si="28"/>
        <v>916</v>
      </c>
      <c r="K321" s="292" t="str">
        <f>K320</f>
        <v>Energie Réactive négative injectée de la période P en période tarifaire →</v>
      </c>
      <c r="L321" s="322" t="str">
        <f>L320</f>
        <v>Injection</v>
      </c>
      <c r="M321" s="163" t="s">
        <v>222</v>
      </c>
      <c r="N321" s="349" t="str">
        <f>N320</f>
        <v>kvarh</v>
      </c>
      <c r="O321" s="47"/>
      <c r="Q321" s="254"/>
      <c r="S321" s="31"/>
      <c r="T321" s="24"/>
    </row>
    <row r="322" spans="1:22" s="39" customFormat="1" ht="15" outlineLevel="1" x14ac:dyDescent="0.25">
      <c r="B322" s="333"/>
      <c r="C322" s="87"/>
      <c r="D322" s="121" t="str">
        <f t="shared" ref="D322:D334" si="33">D321</f>
        <v>ER-P_i</v>
      </c>
      <c r="E322" s="338">
        <v>309</v>
      </c>
      <c r="F322" s="275">
        <f t="shared" si="29"/>
        <v>1436</v>
      </c>
      <c r="G322" s="131"/>
      <c r="H322" s="274"/>
      <c r="I322" s="116" t="s">
        <v>158</v>
      </c>
      <c r="J322" s="327">
        <f t="shared" si="28"/>
        <v>918</v>
      </c>
      <c r="K322" s="292" t="str">
        <f t="shared" ref="K322:L334" si="34">K321</f>
        <v>Energie Réactive négative injectée de la période P en période tarifaire →</v>
      </c>
      <c r="L322" s="322" t="str">
        <f t="shared" si="34"/>
        <v>Injection</v>
      </c>
      <c r="M322" s="163" t="s">
        <v>220</v>
      </c>
      <c r="N322" s="349" t="str">
        <f t="shared" ref="N322:N334" si="35">N321</f>
        <v>kvarh</v>
      </c>
      <c r="O322" s="47"/>
      <c r="Q322" s="254"/>
      <c r="S322" s="31"/>
      <c r="T322" s="24"/>
    </row>
    <row r="323" spans="1:22" s="39" customFormat="1" ht="15" outlineLevel="1" x14ac:dyDescent="0.25">
      <c r="B323" s="333"/>
      <c r="C323" s="87"/>
      <c r="D323" s="121" t="str">
        <f t="shared" si="33"/>
        <v>ER-P_i</v>
      </c>
      <c r="E323" s="338">
        <v>310</v>
      </c>
      <c r="F323" s="275">
        <f t="shared" si="29"/>
        <v>1440</v>
      </c>
      <c r="G323" s="131"/>
      <c r="H323" s="274"/>
      <c r="I323" s="116" t="s">
        <v>158</v>
      </c>
      <c r="J323" s="327">
        <f t="shared" si="28"/>
        <v>920</v>
      </c>
      <c r="K323" s="292" t="str">
        <f t="shared" si="34"/>
        <v>Energie Réactive négative injectée de la période P en période tarifaire →</v>
      </c>
      <c r="L323" s="322" t="str">
        <f t="shared" si="34"/>
        <v>Injection</v>
      </c>
      <c r="M323" s="163" t="s">
        <v>218</v>
      </c>
      <c r="N323" s="349" t="str">
        <f t="shared" si="35"/>
        <v>kvarh</v>
      </c>
      <c r="O323" s="47"/>
      <c r="Q323" s="254"/>
      <c r="S323" s="31"/>
      <c r="T323" s="24"/>
    </row>
    <row r="324" spans="1:22" s="39" customFormat="1" ht="15" outlineLevel="1" x14ac:dyDescent="0.25">
      <c r="B324" s="333"/>
      <c r="C324" s="87"/>
      <c r="D324" s="121" t="str">
        <f t="shared" si="33"/>
        <v>ER-P_i</v>
      </c>
      <c r="E324" s="338">
        <v>311</v>
      </c>
      <c r="F324" s="275">
        <f t="shared" si="29"/>
        <v>1444</v>
      </c>
      <c r="G324" s="131"/>
      <c r="H324" s="274"/>
      <c r="I324" s="116" t="s">
        <v>158</v>
      </c>
      <c r="J324" s="327">
        <f t="shared" si="28"/>
        <v>922</v>
      </c>
      <c r="K324" s="292" t="str">
        <f t="shared" si="34"/>
        <v>Energie Réactive négative injectée de la période P en période tarifaire →</v>
      </c>
      <c r="L324" s="322" t="str">
        <f t="shared" si="34"/>
        <v>Injection</v>
      </c>
      <c r="M324" s="163" t="s">
        <v>226</v>
      </c>
      <c r="N324" s="349" t="str">
        <f t="shared" si="35"/>
        <v>kvarh</v>
      </c>
      <c r="O324" s="47"/>
      <c r="Q324" s="254"/>
      <c r="S324" s="31"/>
      <c r="T324" s="24"/>
    </row>
    <row r="325" spans="1:22" s="39" customFormat="1" ht="15" outlineLevel="1" x14ac:dyDescent="0.25">
      <c r="B325" s="333"/>
      <c r="C325" s="87"/>
      <c r="D325" s="121" t="str">
        <f t="shared" si="33"/>
        <v>ER-P_i</v>
      </c>
      <c r="E325" s="338">
        <v>312</v>
      </c>
      <c r="F325" s="275">
        <f t="shared" si="29"/>
        <v>1448</v>
      </c>
      <c r="G325" s="131"/>
      <c r="H325" s="274"/>
      <c r="I325" s="116" t="s">
        <v>158</v>
      </c>
      <c r="J325" s="327">
        <f t="shared" si="28"/>
        <v>924</v>
      </c>
      <c r="K325" s="292" t="str">
        <f t="shared" si="34"/>
        <v>Energie Réactive négative injectée de la période P en période tarifaire →</v>
      </c>
      <c r="L325" s="322" t="str">
        <f t="shared" si="34"/>
        <v>Injection</v>
      </c>
      <c r="M325" s="163" t="s">
        <v>225</v>
      </c>
      <c r="N325" s="349" t="str">
        <f t="shared" si="35"/>
        <v>kvarh</v>
      </c>
      <c r="O325" s="47"/>
      <c r="Q325" s="254"/>
      <c r="S325" s="31"/>
      <c r="T325" s="24"/>
    </row>
    <row r="326" spans="1:22" s="39" customFormat="1" ht="15" outlineLevel="1" x14ac:dyDescent="0.25">
      <c r="B326" s="333"/>
      <c r="C326" s="87"/>
      <c r="D326" s="121" t="str">
        <f t="shared" si="33"/>
        <v>ER-P_i</v>
      </c>
      <c r="E326" s="338">
        <v>313</v>
      </c>
      <c r="F326" s="275">
        <f t="shared" si="29"/>
        <v>1452</v>
      </c>
      <c r="G326" s="131"/>
      <c r="H326" s="274"/>
      <c r="I326" s="116" t="s">
        <v>158</v>
      </c>
      <c r="J326" s="327">
        <f t="shared" si="28"/>
        <v>926</v>
      </c>
      <c r="K326" s="292" t="str">
        <f t="shared" si="34"/>
        <v>Energie Réactive négative injectée de la période P en période tarifaire →</v>
      </c>
      <c r="L326" s="322" t="str">
        <f t="shared" si="34"/>
        <v>Injection</v>
      </c>
      <c r="M326" s="163" t="s">
        <v>227</v>
      </c>
      <c r="N326" s="349" t="str">
        <f t="shared" si="35"/>
        <v>kvarh</v>
      </c>
      <c r="O326" s="47"/>
      <c r="Q326" s="254"/>
      <c r="S326" s="31"/>
      <c r="T326" s="24"/>
    </row>
    <row r="327" spans="1:22" s="39" customFormat="1" ht="15" outlineLevel="1" x14ac:dyDescent="0.25">
      <c r="B327" s="333"/>
      <c r="C327" s="87"/>
      <c r="D327" s="121" t="str">
        <f t="shared" si="33"/>
        <v>ER-P_i</v>
      </c>
      <c r="E327" s="338">
        <v>314</v>
      </c>
      <c r="F327" s="275">
        <f t="shared" si="29"/>
        <v>1456</v>
      </c>
      <c r="G327" s="131"/>
      <c r="H327" s="274"/>
      <c r="I327" s="116" t="s">
        <v>158</v>
      </c>
      <c r="J327" s="327">
        <f t="shared" si="28"/>
        <v>928</v>
      </c>
      <c r="K327" s="292" t="str">
        <f t="shared" si="34"/>
        <v>Energie Réactive négative injectée de la période P en période tarifaire →</v>
      </c>
      <c r="L327" s="322" t="str">
        <f t="shared" si="34"/>
        <v>Injection</v>
      </c>
      <c r="M327" s="163" t="s">
        <v>230</v>
      </c>
      <c r="N327" s="349" t="str">
        <f t="shared" si="35"/>
        <v>kvarh</v>
      </c>
      <c r="O327" s="47"/>
      <c r="Q327" s="254"/>
      <c r="S327" s="31"/>
      <c r="T327" s="24"/>
    </row>
    <row r="328" spans="1:22" s="39" customFormat="1" ht="15" outlineLevel="1" x14ac:dyDescent="0.25">
      <c r="B328" s="333"/>
      <c r="C328" s="87"/>
      <c r="D328" s="121" t="str">
        <f t="shared" si="33"/>
        <v>ER-P_i</v>
      </c>
      <c r="E328" s="338">
        <v>315</v>
      </c>
      <c r="F328" s="275">
        <f t="shared" si="29"/>
        <v>1460</v>
      </c>
      <c r="G328" s="131"/>
      <c r="H328" s="274"/>
      <c r="I328" s="116" t="s">
        <v>158</v>
      </c>
      <c r="J328" s="327">
        <f t="shared" si="28"/>
        <v>930</v>
      </c>
      <c r="K328" s="292" t="str">
        <f t="shared" si="34"/>
        <v>Energie Réactive négative injectée de la période P en période tarifaire →</v>
      </c>
      <c r="L328" s="322" t="str">
        <f t="shared" si="34"/>
        <v>Injection</v>
      </c>
      <c r="M328" s="163" t="s">
        <v>221</v>
      </c>
      <c r="N328" s="349" t="str">
        <f t="shared" si="35"/>
        <v>kvarh</v>
      </c>
      <c r="O328" s="47"/>
      <c r="Q328" s="254"/>
      <c r="S328" s="31"/>
      <c r="T328" s="24"/>
    </row>
    <row r="329" spans="1:22" s="39" customFormat="1" ht="15" outlineLevel="1" x14ac:dyDescent="0.25">
      <c r="B329" s="333"/>
      <c r="C329" s="87"/>
      <c r="D329" s="121" t="str">
        <f t="shared" si="33"/>
        <v>ER-P_i</v>
      </c>
      <c r="E329" s="338">
        <v>316</v>
      </c>
      <c r="F329" s="275">
        <f t="shared" si="29"/>
        <v>1464</v>
      </c>
      <c r="G329" s="131"/>
      <c r="H329" s="274"/>
      <c r="I329" s="116" t="s">
        <v>158</v>
      </c>
      <c r="J329" s="327">
        <f t="shared" si="28"/>
        <v>932</v>
      </c>
      <c r="K329" s="292" t="str">
        <f t="shared" si="34"/>
        <v>Energie Réactive négative injectée de la période P en période tarifaire →</v>
      </c>
      <c r="L329" s="322" t="str">
        <f t="shared" si="34"/>
        <v>Injection</v>
      </c>
      <c r="M329" s="163" t="s">
        <v>219</v>
      </c>
      <c r="N329" s="349" t="str">
        <f t="shared" si="35"/>
        <v>kvarh</v>
      </c>
      <c r="O329" s="47"/>
      <c r="Q329" s="254"/>
      <c r="S329" s="31"/>
      <c r="T329" s="24"/>
    </row>
    <row r="330" spans="1:22" s="39" customFormat="1" ht="15" outlineLevel="1" x14ac:dyDescent="0.25">
      <c r="B330" s="333"/>
      <c r="C330" s="87"/>
      <c r="D330" s="121" t="str">
        <f t="shared" si="33"/>
        <v>ER-P_i</v>
      </c>
      <c r="E330" s="338">
        <v>317</v>
      </c>
      <c r="F330" s="275">
        <f t="shared" si="29"/>
        <v>1468</v>
      </c>
      <c r="G330" s="131"/>
      <c r="H330" s="274"/>
      <c r="I330" s="116" t="s">
        <v>158</v>
      </c>
      <c r="J330" s="327">
        <f t="shared" si="28"/>
        <v>934</v>
      </c>
      <c r="K330" s="292" t="str">
        <f t="shared" si="34"/>
        <v>Energie Réactive négative injectée de la période P en période tarifaire →</v>
      </c>
      <c r="L330" s="322" t="str">
        <f t="shared" si="34"/>
        <v>Injection</v>
      </c>
      <c r="M330" s="163" t="s">
        <v>217</v>
      </c>
      <c r="N330" s="349" t="str">
        <f t="shared" si="35"/>
        <v>kvarh</v>
      </c>
      <c r="O330" s="47"/>
      <c r="Q330" s="254"/>
      <c r="S330" s="31"/>
      <c r="T330" s="24"/>
    </row>
    <row r="331" spans="1:22" s="39" customFormat="1" ht="15" outlineLevel="1" x14ac:dyDescent="0.25">
      <c r="B331" s="333"/>
      <c r="C331" s="87"/>
      <c r="D331" s="121" t="str">
        <f t="shared" si="33"/>
        <v>ER-P_i</v>
      </c>
      <c r="E331" s="338">
        <v>318</v>
      </c>
      <c r="F331" s="275">
        <f t="shared" si="29"/>
        <v>1472</v>
      </c>
      <c r="G331" s="131"/>
      <c r="H331" s="274"/>
      <c r="I331" s="116" t="s">
        <v>158</v>
      </c>
      <c r="J331" s="327">
        <f t="shared" si="28"/>
        <v>936</v>
      </c>
      <c r="K331" s="292" t="str">
        <f t="shared" si="34"/>
        <v>Energie Réactive négative injectée de la période P en période tarifaire →</v>
      </c>
      <c r="L331" s="322" t="str">
        <f t="shared" si="34"/>
        <v>Injection</v>
      </c>
      <c r="M331" s="163" t="s">
        <v>223</v>
      </c>
      <c r="N331" s="349" t="str">
        <f t="shared" si="35"/>
        <v>kvarh</v>
      </c>
      <c r="O331" s="47"/>
      <c r="Q331" s="254"/>
      <c r="S331" s="31"/>
      <c r="T331" s="24"/>
    </row>
    <row r="332" spans="1:22" s="39" customFormat="1" ht="15" outlineLevel="1" x14ac:dyDescent="0.25">
      <c r="B332" s="333"/>
      <c r="C332" s="87"/>
      <c r="D332" s="121" t="str">
        <f t="shared" si="33"/>
        <v>ER-P_i</v>
      </c>
      <c r="E332" s="338">
        <v>319</v>
      </c>
      <c r="F332" s="275">
        <f t="shared" si="29"/>
        <v>1476</v>
      </c>
      <c r="G332" s="131"/>
      <c r="H332" s="274"/>
      <c r="I332" s="116" t="s">
        <v>158</v>
      </c>
      <c r="J332" s="327">
        <f t="shared" si="28"/>
        <v>938</v>
      </c>
      <c r="K332" s="292" t="str">
        <f t="shared" si="34"/>
        <v>Energie Réactive négative injectée de la période P en période tarifaire →</v>
      </c>
      <c r="L332" s="322" t="str">
        <f t="shared" si="34"/>
        <v>Injection</v>
      </c>
      <c r="M332" s="163" t="s">
        <v>158</v>
      </c>
      <c r="N332" s="349" t="str">
        <f t="shared" si="35"/>
        <v>kvarh</v>
      </c>
      <c r="O332" s="47"/>
      <c r="Q332" s="254"/>
      <c r="S332" s="31"/>
      <c r="T332" s="24"/>
    </row>
    <row r="333" spans="1:22" s="39" customFormat="1" ht="15" outlineLevel="1" x14ac:dyDescent="0.25">
      <c r="B333" s="333"/>
      <c r="C333" s="87"/>
      <c r="D333" s="121" t="str">
        <f t="shared" si="33"/>
        <v>ER-P_i</v>
      </c>
      <c r="E333" s="338">
        <v>320</v>
      </c>
      <c r="F333" s="275">
        <f t="shared" si="29"/>
        <v>1480</v>
      </c>
      <c r="G333" s="131"/>
      <c r="H333" s="274"/>
      <c r="I333" s="116" t="s">
        <v>158</v>
      </c>
      <c r="J333" s="327">
        <f t="shared" si="28"/>
        <v>940</v>
      </c>
      <c r="K333" s="292" t="str">
        <f t="shared" si="34"/>
        <v>Energie Réactive négative injectée de la période P en période tarifaire →</v>
      </c>
      <c r="L333" s="322" t="str">
        <f t="shared" si="34"/>
        <v>Injection</v>
      </c>
      <c r="M333" s="163" t="s">
        <v>224</v>
      </c>
      <c r="N333" s="349" t="str">
        <f t="shared" si="35"/>
        <v>kvarh</v>
      </c>
      <c r="O333" s="47"/>
      <c r="Q333" s="254"/>
      <c r="S333" s="31"/>
      <c r="T333" s="24"/>
    </row>
    <row r="334" spans="1:22" s="39" customFormat="1" ht="15" outlineLevel="1" x14ac:dyDescent="0.25">
      <c r="B334" s="333"/>
      <c r="C334" s="87"/>
      <c r="D334" s="121" t="str">
        <f t="shared" si="33"/>
        <v>ER-P_i</v>
      </c>
      <c r="E334" s="338">
        <v>321</v>
      </c>
      <c r="F334" s="275">
        <f t="shared" si="29"/>
        <v>1484</v>
      </c>
      <c r="G334" s="131"/>
      <c r="H334" s="274"/>
      <c r="I334" s="116" t="s">
        <v>158</v>
      </c>
      <c r="J334" s="327">
        <f t="shared" si="28"/>
        <v>942</v>
      </c>
      <c r="K334" s="292" t="str">
        <f t="shared" si="34"/>
        <v>Energie Réactive négative injectée de la période P en période tarifaire →</v>
      </c>
      <c r="L334" s="322" t="str">
        <f t="shared" si="34"/>
        <v>Injection</v>
      </c>
      <c r="M334" s="163" t="s">
        <v>229</v>
      </c>
      <c r="N334" s="349" t="str">
        <f t="shared" si="35"/>
        <v>kvarh</v>
      </c>
      <c r="O334" s="47"/>
      <c r="Q334" s="254"/>
      <c r="S334" s="31"/>
      <c r="T334" s="24"/>
    </row>
    <row r="335" spans="1:22" ht="15" outlineLevel="1" collapsed="1" x14ac:dyDescent="0.25">
      <c r="A335" s="39"/>
      <c r="B335" s="333"/>
      <c r="C335" s="228"/>
      <c r="D335" s="262" t="str">
        <f>CONCATENATE(D334," - Cumule")</f>
        <v>ER-P_i - Cumule</v>
      </c>
      <c r="E335" s="338">
        <v>322</v>
      </c>
      <c r="F335" s="275">
        <f t="shared" ref="F335:F366" si="36">4*(O$11*(D$11-1)+E335)+F$12</f>
        <v>1488</v>
      </c>
      <c r="G335" s="274"/>
      <c r="H335" s="274"/>
      <c r="I335" s="116" t="s">
        <v>158</v>
      </c>
      <c r="J335" s="328">
        <f t="shared" ref="J335:J366" si="37">300+2*O$11*(D$11-1)+2*E335</f>
        <v>944</v>
      </c>
      <c r="K335" s="263" t="str">
        <f>CONCATENATE("Cumule Energie Réactive Négative injectée sur la période P [",J320,"-",J334,"]")</f>
        <v>Cumule Energie Réactive Négative injectée sur la période P [914-942]</v>
      </c>
      <c r="L335" s="368" t="str">
        <f>L334</f>
        <v>Injection</v>
      </c>
      <c r="M335" s="264" t="s">
        <v>779</v>
      </c>
      <c r="N335" s="264" t="str">
        <f>N334</f>
        <v>kvarh</v>
      </c>
      <c r="O335" s="47"/>
      <c r="Q335" s="254"/>
      <c r="R335" s="38"/>
      <c r="S335" s="208"/>
      <c r="T335" s="208"/>
      <c r="U335" s="38"/>
      <c r="V335" s="38"/>
    </row>
    <row r="336" spans="1:22" s="317" customFormat="1" ht="15" outlineLevel="1" x14ac:dyDescent="0.25">
      <c r="B336" s="370"/>
      <c r="C336" s="324"/>
      <c r="D336" s="310" t="str">
        <f>D172</f>
        <v>EaP-1_s</v>
      </c>
      <c r="E336" s="338">
        <v>323</v>
      </c>
      <c r="F336" s="311">
        <f t="shared" si="36"/>
        <v>1492</v>
      </c>
      <c r="G336" s="312"/>
      <c r="H336" s="312"/>
      <c r="I336" s="313" t="s">
        <v>158</v>
      </c>
      <c r="J336" s="329">
        <f t="shared" si="37"/>
        <v>946</v>
      </c>
      <c r="K336" s="314" t="s">
        <v>988</v>
      </c>
      <c r="L336" s="315" t="s">
        <v>566</v>
      </c>
      <c r="M336" s="89" t="s">
        <v>231</v>
      </c>
      <c r="N336" s="89" t="s">
        <v>293</v>
      </c>
      <c r="O336" s="316"/>
      <c r="Q336" s="318"/>
      <c r="S336" s="319"/>
      <c r="T336" s="320"/>
    </row>
    <row r="337" spans="2:20" s="39" customFormat="1" ht="15" outlineLevel="1" x14ac:dyDescent="0.25">
      <c r="B337" s="369"/>
      <c r="C337" s="324"/>
      <c r="D337" s="121" t="str">
        <f>D336</f>
        <v>EaP-1_s</v>
      </c>
      <c r="E337" s="338">
        <v>324</v>
      </c>
      <c r="F337" s="275">
        <f t="shared" si="36"/>
        <v>1496</v>
      </c>
      <c r="G337" s="127"/>
      <c r="H337" s="127"/>
      <c r="I337" s="116" t="s">
        <v>158</v>
      </c>
      <c r="J337" s="328">
        <f t="shared" si="37"/>
        <v>948</v>
      </c>
      <c r="K337" s="321" t="str">
        <f>K336</f>
        <v>Energie active soutirée de la période P-1 pour la période tarifaire →</v>
      </c>
      <c r="L337" s="322" t="str">
        <f>L336</f>
        <v>Soutirage</v>
      </c>
      <c r="M337" s="269" t="s">
        <v>222</v>
      </c>
      <c r="N337" s="349" t="str">
        <f>N336</f>
        <v>kWh</v>
      </c>
      <c r="O337" s="193"/>
      <c r="Q337" s="40"/>
      <c r="S337" s="31"/>
      <c r="T337" s="24"/>
    </row>
    <row r="338" spans="2:20" s="39" customFormat="1" ht="15" outlineLevel="1" x14ac:dyDescent="0.25">
      <c r="B338" s="369"/>
      <c r="C338" s="324"/>
      <c r="D338" s="121" t="str">
        <f t="shared" ref="D338:D350" si="38">D337</f>
        <v>EaP-1_s</v>
      </c>
      <c r="E338" s="338">
        <v>325</v>
      </c>
      <c r="F338" s="275">
        <f t="shared" si="36"/>
        <v>1500</v>
      </c>
      <c r="G338" s="127"/>
      <c r="H338" s="127"/>
      <c r="I338" s="116" t="s">
        <v>158</v>
      </c>
      <c r="J338" s="328">
        <f t="shared" si="37"/>
        <v>950</v>
      </c>
      <c r="K338" s="321" t="str">
        <f t="shared" ref="K338:L350" si="39">K337</f>
        <v>Energie active soutirée de la période P-1 pour la période tarifaire →</v>
      </c>
      <c r="L338" s="322" t="str">
        <f t="shared" si="39"/>
        <v>Soutirage</v>
      </c>
      <c r="M338" s="269" t="s">
        <v>220</v>
      </c>
      <c r="N338" s="349" t="str">
        <f t="shared" ref="N338:N350" si="40">N337</f>
        <v>kWh</v>
      </c>
      <c r="O338" s="193"/>
      <c r="Q338" s="40"/>
      <c r="S338" s="31"/>
      <c r="T338" s="24"/>
    </row>
    <row r="339" spans="2:20" s="39" customFormat="1" ht="15" outlineLevel="1" x14ac:dyDescent="0.25">
      <c r="B339" s="369"/>
      <c r="C339" s="324"/>
      <c r="D339" s="121" t="str">
        <f t="shared" si="38"/>
        <v>EaP-1_s</v>
      </c>
      <c r="E339" s="338">
        <v>326</v>
      </c>
      <c r="F339" s="275">
        <f t="shared" si="36"/>
        <v>1504</v>
      </c>
      <c r="G339" s="127"/>
      <c r="H339" s="127"/>
      <c r="I339" s="116" t="s">
        <v>158</v>
      </c>
      <c r="J339" s="328">
        <f t="shared" si="37"/>
        <v>952</v>
      </c>
      <c r="K339" s="321" t="str">
        <f t="shared" si="39"/>
        <v>Energie active soutirée de la période P-1 pour la période tarifaire →</v>
      </c>
      <c r="L339" s="322" t="str">
        <f t="shared" si="39"/>
        <v>Soutirage</v>
      </c>
      <c r="M339" s="269" t="s">
        <v>218</v>
      </c>
      <c r="N339" s="349" t="str">
        <f t="shared" si="40"/>
        <v>kWh</v>
      </c>
      <c r="O339" s="193"/>
      <c r="Q339" s="40"/>
      <c r="S339" s="31"/>
      <c r="T339" s="24"/>
    </row>
    <row r="340" spans="2:20" s="39" customFormat="1" ht="15" outlineLevel="1" x14ac:dyDescent="0.25">
      <c r="B340" s="369"/>
      <c r="C340" s="324"/>
      <c r="D340" s="121" t="str">
        <f t="shared" si="38"/>
        <v>EaP-1_s</v>
      </c>
      <c r="E340" s="338">
        <v>327</v>
      </c>
      <c r="F340" s="275">
        <f t="shared" si="36"/>
        <v>1508</v>
      </c>
      <c r="G340" s="127"/>
      <c r="H340" s="127"/>
      <c r="I340" s="116" t="s">
        <v>158</v>
      </c>
      <c r="J340" s="328">
        <f t="shared" si="37"/>
        <v>954</v>
      </c>
      <c r="K340" s="321" t="str">
        <f t="shared" si="39"/>
        <v>Energie active soutirée de la période P-1 pour la période tarifaire →</v>
      </c>
      <c r="L340" s="322" t="str">
        <f t="shared" si="39"/>
        <v>Soutirage</v>
      </c>
      <c r="M340" s="269" t="s">
        <v>226</v>
      </c>
      <c r="N340" s="349" t="str">
        <f t="shared" si="40"/>
        <v>kWh</v>
      </c>
      <c r="O340" s="193"/>
      <c r="Q340" s="40"/>
      <c r="S340" s="31"/>
      <c r="T340" s="24"/>
    </row>
    <row r="341" spans="2:20" s="39" customFormat="1" ht="15" outlineLevel="1" x14ac:dyDescent="0.25">
      <c r="B341" s="369"/>
      <c r="C341" s="324"/>
      <c r="D341" s="121" t="str">
        <f t="shared" si="38"/>
        <v>EaP-1_s</v>
      </c>
      <c r="E341" s="338">
        <v>328</v>
      </c>
      <c r="F341" s="275">
        <f t="shared" si="36"/>
        <v>1512</v>
      </c>
      <c r="G341" s="127"/>
      <c r="H341" s="127"/>
      <c r="I341" s="116" t="s">
        <v>158</v>
      </c>
      <c r="J341" s="328">
        <f t="shared" si="37"/>
        <v>956</v>
      </c>
      <c r="K341" s="321" t="str">
        <f t="shared" si="39"/>
        <v>Energie active soutirée de la période P-1 pour la période tarifaire →</v>
      </c>
      <c r="L341" s="322" t="str">
        <f t="shared" si="39"/>
        <v>Soutirage</v>
      </c>
      <c r="M341" s="269" t="s">
        <v>225</v>
      </c>
      <c r="N341" s="349" t="str">
        <f t="shared" si="40"/>
        <v>kWh</v>
      </c>
      <c r="O341" s="193"/>
      <c r="Q341" s="40"/>
      <c r="S341" s="31"/>
      <c r="T341" s="24"/>
    </row>
    <row r="342" spans="2:20" s="39" customFormat="1" ht="15" outlineLevel="1" x14ac:dyDescent="0.25">
      <c r="B342" s="369"/>
      <c r="C342" s="324"/>
      <c r="D342" s="121" t="str">
        <f t="shared" si="38"/>
        <v>EaP-1_s</v>
      </c>
      <c r="E342" s="338">
        <v>329</v>
      </c>
      <c r="F342" s="275">
        <f t="shared" si="36"/>
        <v>1516</v>
      </c>
      <c r="G342" s="127"/>
      <c r="H342" s="127"/>
      <c r="I342" s="116" t="s">
        <v>158</v>
      </c>
      <c r="J342" s="328">
        <f t="shared" si="37"/>
        <v>958</v>
      </c>
      <c r="K342" s="321" t="str">
        <f t="shared" si="39"/>
        <v>Energie active soutirée de la période P-1 pour la période tarifaire →</v>
      </c>
      <c r="L342" s="322" t="str">
        <f t="shared" si="39"/>
        <v>Soutirage</v>
      </c>
      <c r="M342" s="269" t="s">
        <v>227</v>
      </c>
      <c r="N342" s="349" t="str">
        <f t="shared" si="40"/>
        <v>kWh</v>
      </c>
      <c r="O342" s="193"/>
      <c r="Q342" s="40"/>
      <c r="S342" s="31"/>
      <c r="T342" s="24"/>
    </row>
    <row r="343" spans="2:20" s="39" customFormat="1" ht="15" outlineLevel="1" x14ac:dyDescent="0.25">
      <c r="B343" s="369"/>
      <c r="C343" s="324"/>
      <c r="D343" s="121" t="str">
        <f t="shared" si="38"/>
        <v>EaP-1_s</v>
      </c>
      <c r="E343" s="338">
        <v>330</v>
      </c>
      <c r="F343" s="275">
        <f t="shared" si="36"/>
        <v>1520</v>
      </c>
      <c r="G343" s="127"/>
      <c r="H343" s="127"/>
      <c r="I343" s="116" t="s">
        <v>158</v>
      </c>
      <c r="J343" s="328">
        <f t="shared" si="37"/>
        <v>960</v>
      </c>
      <c r="K343" s="321" t="str">
        <f t="shared" si="39"/>
        <v>Energie active soutirée de la période P-1 pour la période tarifaire →</v>
      </c>
      <c r="L343" s="322" t="str">
        <f t="shared" si="39"/>
        <v>Soutirage</v>
      </c>
      <c r="M343" s="269" t="s">
        <v>230</v>
      </c>
      <c r="N343" s="349" t="str">
        <f t="shared" si="40"/>
        <v>kWh</v>
      </c>
      <c r="O343" s="193"/>
      <c r="Q343" s="40"/>
      <c r="S343" s="31"/>
      <c r="T343" s="24"/>
    </row>
    <row r="344" spans="2:20" s="39" customFormat="1" ht="15" outlineLevel="1" x14ac:dyDescent="0.25">
      <c r="B344" s="369"/>
      <c r="C344" s="324"/>
      <c r="D344" s="121" t="str">
        <f t="shared" si="38"/>
        <v>EaP-1_s</v>
      </c>
      <c r="E344" s="338">
        <v>331</v>
      </c>
      <c r="F344" s="275">
        <f t="shared" si="36"/>
        <v>1524</v>
      </c>
      <c r="G344" s="127"/>
      <c r="H344" s="127"/>
      <c r="I344" s="116" t="s">
        <v>158</v>
      </c>
      <c r="J344" s="328">
        <f t="shared" si="37"/>
        <v>962</v>
      </c>
      <c r="K344" s="321" t="str">
        <f t="shared" si="39"/>
        <v>Energie active soutirée de la période P-1 pour la période tarifaire →</v>
      </c>
      <c r="L344" s="322" t="str">
        <f t="shared" si="39"/>
        <v>Soutirage</v>
      </c>
      <c r="M344" s="269" t="s">
        <v>221</v>
      </c>
      <c r="N344" s="349" t="str">
        <f t="shared" si="40"/>
        <v>kWh</v>
      </c>
      <c r="O344" s="193"/>
      <c r="Q344" s="40"/>
      <c r="S344" s="31"/>
      <c r="T344" s="24"/>
    </row>
    <row r="345" spans="2:20" s="39" customFormat="1" ht="15" outlineLevel="1" x14ac:dyDescent="0.25">
      <c r="B345" s="369"/>
      <c r="C345" s="324"/>
      <c r="D345" s="121" t="str">
        <f t="shared" si="38"/>
        <v>EaP-1_s</v>
      </c>
      <c r="E345" s="338">
        <v>332</v>
      </c>
      <c r="F345" s="275">
        <f t="shared" si="36"/>
        <v>1528</v>
      </c>
      <c r="G345" s="127"/>
      <c r="H345" s="127"/>
      <c r="I345" s="116" t="s">
        <v>158</v>
      </c>
      <c r="J345" s="328">
        <f t="shared" si="37"/>
        <v>964</v>
      </c>
      <c r="K345" s="321" t="str">
        <f t="shared" si="39"/>
        <v>Energie active soutirée de la période P-1 pour la période tarifaire →</v>
      </c>
      <c r="L345" s="322" t="str">
        <f t="shared" si="39"/>
        <v>Soutirage</v>
      </c>
      <c r="M345" s="269" t="s">
        <v>219</v>
      </c>
      <c r="N345" s="349" t="str">
        <f t="shared" si="40"/>
        <v>kWh</v>
      </c>
      <c r="O345" s="193"/>
      <c r="Q345" s="40"/>
      <c r="S345" s="31"/>
      <c r="T345" s="24"/>
    </row>
    <row r="346" spans="2:20" s="39" customFormat="1" ht="15" outlineLevel="1" x14ac:dyDescent="0.25">
      <c r="B346" s="369"/>
      <c r="C346" s="324"/>
      <c r="D346" s="121" t="str">
        <f t="shared" si="38"/>
        <v>EaP-1_s</v>
      </c>
      <c r="E346" s="338">
        <v>333</v>
      </c>
      <c r="F346" s="275">
        <f t="shared" si="36"/>
        <v>1532</v>
      </c>
      <c r="G346" s="127"/>
      <c r="H346" s="127"/>
      <c r="I346" s="116" t="s">
        <v>158</v>
      </c>
      <c r="J346" s="328">
        <f t="shared" si="37"/>
        <v>966</v>
      </c>
      <c r="K346" s="321" t="str">
        <f t="shared" si="39"/>
        <v>Energie active soutirée de la période P-1 pour la période tarifaire →</v>
      </c>
      <c r="L346" s="322" t="str">
        <f t="shared" si="39"/>
        <v>Soutirage</v>
      </c>
      <c r="M346" s="269" t="s">
        <v>217</v>
      </c>
      <c r="N346" s="349" t="str">
        <f t="shared" si="40"/>
        <v>kWh</v>
      </c>
      <c r="O346" s="193"/>
      <c r="Q346" s="40"/>
      <c r="S346" s="31"/>
      <c r="T346" s="24"/>
    </row>
    <row r="347" spans="2:20" s="39" customFormat="1" ht="15" outlineLevel="1" x14ac:dyDescent="0.25">
      <c r="B347" s="369"/>
      <c r="C347" s="324"/>
      <c r="D347" s="121" t="str">
        <f t="shared" si="38"/>
        <v>EaP-1_s</v>
      </c>
      <c r="E347" s="338">
        <v>334</v>
      </c>
      <c r="F347" s="275">
        <f t="shared" si="36"/>
        <v>1536</v>
      </c>
      <c r="G347" s="127"/>
      <c r="H347" s="127"/>
      <c r="I347" s="116" t="s">
        <v>158</v>
      </c>
      <c r="J347" s="328">
        <f t="shared" si="37"/>
        <v>968</v>
      </c>
      <c r="K347" s="321" t="str">
        <f t="shared" si="39"/>
        <v>Energie active soutirée de la période P-1 pour la période tarifaire →</v>
      </c>
      <c r="L347" s="322" t="str">
        <f t="shared" si="39"/>
        <v>Soutirage</v>
      </c>
      <c r="M347" s="269" t="s">
        <v>223</v>
      </c>
      <c r="N347" s="349" t="str">
        <f t="shared" si="40"/>
        <v>kWh</v>
      </c>
      <c r="O347" s="193"/>
      <c r="Q347" s="40"/>
      <c r="S347" s="31"/>
      <c r="T347" s="24"/>
    </row>
    <row r="348" spans="2:20" s="39" customFormat="1" ht="15" outlineLevel="1" x14ac:dyDescent="0.25">
      <c r="B348" s="369"/>
      <c r="C348" s="324"/>
      <c r="D348" s="121" t="str">
        <f t="shared" si="38"/>
        <v>EaP-1_s</v>
      </c>
      <c r="E348" s="338">
        <v>335</v>
      </c>
      <c r="F348" s="275">
        <f t="shared" si="36"/>
        <v>1540</v>
      </c>
      <c r="G348" s="127"/>
      <c r="H348" s="127"/>
      <c r="I348" s="116" t="s">
        <v>158</v>
      </c>
      <c r="J348" s="328">
        <f t="shared" si="37"/>
        <v>970</v>
      </c>
      <c r="K348" s="321" t="str">
        <f t="shared" si="39"/>
        <v>Energie active soutirée de la période P-1 pour la période tarifaire →</v>
      </c>
      <c r="L348" s="322" t="str">
        <f t="shared" si="39"/>
        <v>Soutirage</v>
      </c>
      <c r="M348" s="269" t="s">
        <v>158</v>
      </c>
      <c r="N348" s="349" t="str">
        <f t="shared" si="40"/>
        <v>kWh</v>
      </c>
      <c r="O348" s="193"/>
      <c r="Q348" s="40"/>
      <c r="S348" s="31"/>
      <c r="T348" s="24"/>
    </row>
    <row r="349" spans="2:20" s="39" customFormat="1" ht="15" outlineLevel="1" x14ac:dyDescent="0.25">
      <c r="B349" s="369"/>
      <c r="C349" s="324"/>
      <c r="D349" s="121" t="str">
        <f t="shared" si="38"/>
        <v>EaP-1_s</v>
      </c>
      <c r="E349" s="338">
        <v>336</v>
      </c>
      <c r="F349" s="275">
        <f t="shared" si="36"/>
        <v>1544</v>
      </c>
      <c r="G349" s="127"/>
      <c r="H349" s="127"/>
      <c r="I349" s="116" t="s">
        <v>158</v>
      </c>
      <c r="J349" s="328">
        <f t="shared" si="37"/>
        <v>972</v>
      </c>
      <c r="K349" s="321" t="str">
        <f t="shared" si="39"/>
        <v>Energie active soutirée de la période P-1 pour la période tarifaire →</v>
      </c>
      <c r="L349" s="322" t="str">
        <f t="shared" si="39"/>
        <v>Soutirage</v>
      </c>
      <c r="M349" s="269" t="s">
        <v>224</v>
      </c>
      <c r="N349" s="349" t="str">
        <f t="shared" si="40"/>
        <v>kWh</v>
      </c>
      <c r="O349" s="193"/>
      <c r="Q349" s="40"/>
      <c r="S349" s="31"/>
      <c r="T349" s="24"/>
    </row>
    <row r="350" spans="2:20" s="39" customFormat="1" ht="15" outlineLevel="1" x14ac:dyDescent="0.25">
      <c r="B350" s="369"/>
      <c r="C350" s="324"/>
      <c r="D350" s="121" t="str">
        <f t="shared" si="38"/>
        <v>EaP-1_s</v>
      </c>
      <c r="E350" s="338">
        <v>337</v>
      </c>
      <c r="F350" s="275">
        <f t="shared" si="36"/>
        <v>1548</v>
      </c>
      <c r="G350" s="127"/>
      <c r="H350" s="127"/>
      <c r="I350" s="116" t="s">
        <v>158</v>
      </c>
      <c r="J350" s="328">
        <f t="shared" si="37"/>
        <v>974</v>
      </c>
      <c r="K350" s="321" t="str">
        <f t="shared" si="39"/>
        <v>Energie active soutirée de la période P-1 pour la période tarifaire →</v>
      </c>
      <c r="L350" s="322" t="str">
        <f t="shared" si="39"/>
        <v>Soutirage</v>
      </c>
      <c r="M350" s="269" t="s">
        <v>229</v>
      </c>
      <c r="N350" s="349" t="str">
        <f t="shared" si="40"/>
        <v>kWh</v>
      </c>
      <c r="O350" s="193"/>
      <c r="Q350" s="40"/>
      <c r="S350" s="31"/>
      <c r="T350" s="24"/>
    </row>
    <row r="351" spans="2:20" s="39" customFormat="1" ht="15" outlineLevel="1" x14ac:dyDescent="0.25">
      <c r="B351" s="333"/>
      <c r="C351" s="228"/>
      <c r="D351" s="262" t="str">
        <f>CONCATENATE(D350," - Cumule")</f>
        <v>EaP-1_s - Cumule</v>
      </c>
      <c r="E351" s="338">
        <v>338</v>
      </c>
      <c r="F351" s="275">
        <f t="shared" si="36"/>
        <v>1552</v>
      </c>
      <c r="G351" s="274"/>
      <c r="H351" s="274"/>
      <c r="I351" s="116" t="s">
        <v>158</v>
      </c>
      <c r="J351" s="327">
        <f t="shared" si="37"/>
        <v>976</v>
      </c>
      <c r="K351" s="303" t="str">
        <f>CONCATENATE("Cumule Energie Active soutirée sur la période P-1 [",J336,"-",J350,"]")</f>
        <v>Cumule Energie Active soutirée sur la période P-1 [946-974]</v>
      </c>
      <c r="L351" s="368" t="str">
        <f>L350</f>
        <v>Soutirage</v>
      </c>
      <c r="M351" s="264" t="s">
        <v>779</v>
      </c>
      <c r="N351" s="264" t="str">
        <f>N350</f>
        <v>kWh</v>
      </c>
      <c r="O351" s="47"/>
      <c r="Q351" s="110"/>
      <c r="S351" s="31"/>
      <c r="T351" s="24"/>
    </row>
    <row r="352" spans="2:20" s="39" customFormat="1" ht="15" outlineLevel="1" x14ac:dyDescent="0.25">
      <c r="B352" s="370"/>
      <c r="C352" s="324"/>
      <c r="D352" s="120" t="str">
        <f>D173</f>
        <v>EaP-1_i</v>
      </c>
      <c r="E352" s="338">
        <v>339</v>
      </c>
      <c r="F352" s="275">
        <f t="shared" si="36"/>
        <v>1556</v>
      </c>
      <c r="G352" s="127"/>
      <c r="H352" s="127"/>
      <c r="I352" s="116" t="s">
        <v>158</v>
      </c>
      <c r="J352" s="328">
        <f t="shared" si="37"/>
        <v>978</v>
      </c>
      <c r="K352" s="314" t="s">
        <v>989</v>
      </c>
      <c r="L352" s="269" t="s">
        <v>567</v>
      </c>
      <c r="M352" s="89" t="s">
        <v>231</v>
      </c>
      <c r="N352" s="89" t="s">
        <v>293</v>
      </c>
      <c r="O352" s="193"/>
      <c r="Q352" s="40"/>
      <c r="S352" s="31"/>
      <c r="T352" s="24"/>
    </row>
    <row r="353" spans="2:20" s="39" customFormat="1" ht="15" outlineLevel="1" x14ac:dyDescent="0.25">
      <c r="B353" s="369"/>
      <c r="C353" s="228"/>
      <c r="D353" s="121" t="str">
        <f>D352</f>
        <v>EaP-1_i</v>
      </c>
      <c r="E353" s="338">
        <v>340</v>
      </c>
      <c r="F353" s="275">
        <f t="shared" si="36"/>
        <v>1560</v>
      </c>
      <c r="G353" s="127"/>
      <c r="H353" s="127"/>
      <c r="I353" s="116" t="s">
        <v>158</v>
      </c>
      <c r="J353" s="328">
        <f t="shared" si="37"/>
        <v>980</v>
      </c>
      <c r="K353" s="321" t="str">
        <f t="shared" ref="K353:K366" si="41">K352</f>
        <v>Energie active injectée de la période P-1 pour la période tarifaire →</v>
      </c>
      <c r="L353" s="322" t="str">
        <f t="shared" ref="L353:L366" si="42">L352</f>
        <v>Injection</v>
      </c>
      <c r="M353" s="269" t="s">
        <v>222</v>
      </c>
      <c r="N353" s="349" t="str">
        <f>N352</f>
        <v>kWh</v>
      </c>
      <c r="O353" s="193"/>
      <c r="Q353" s="40"/>
      <c r="S353" s="31"/>
      <c r="T353" s="24"/>
    </row>
    <row r="354" spans="2:20" s="39" customFormat="1" ht="15" outlineLevel="1" x14ac:dyDescent="0.25">
      <c r="B354" s="369"/>
      <c r="C354" s="228"/>
      <c r="D354" s="121" t="str">
        <f t="shared" ref="D354:D366" si="43">D353</f>
        <v>EaP-1_i</v>
      </c>
      <c r="E354" s="338">
        <v>341</v>
      </c>
      <c r="F354" s="275">
        <f t="shared" si="36"/>
        <v>1564</v>
      </c>
      <c r="G354" s="127"/>
      <c r="H354" s="127"/>
      <c r="I354" s="116" t="s">
        <v>158</v>
      </c>
      <c r="J354" s="328">
        <f t="shared" si="37"/>
        <v>982</v>
      </c>
      <c r="K354" s="321" t="str">
        <f t="shared" si="41"/>
        <v>Energie active injectée de la période P-1 pour la période tarifaire →</v>
      </c>
      <c r="L354" s="322" t="str">
        <f t="shared" si="42"/>
        <v>Injection</v>
      </c>
      <c r="M354" s="269" t="s">
        <v>220</v>
      </c>
      <c r="N354" s="349" t="str">
        <f t="shared" ref="N354:N366" si="44">N353</f>
        <v>kWh</v>
      </c>
      <c r="O354" s="193"/>
      <c r="Q354" s="40"/>
      <c r="S354" s="31"/>
      <c r="T354" s="24"/>
    </row>
    <row r="355" spans="2:20" s="39" customFormat="1" ht="15" outlineLevel="1" x14ac:dyDescent="0.25">
      <c r="B355" s="369"/>
      <c r="C355" s="228"/>
      <c r="D355" s="121" t="str">
        <f t="shared" si="43"/>
        <v>EaP-1_i</v>
      </c>
      <c r="E355" s="338">
        <v>342</v>
      </c>
      <c r="F355" s="275">
        <f t="shared" si="36"/>
        <v>1568</v>
      </c>
      <c r="G355" s="127"/>
      <c r="H355" s="127"/>
      <c r="I355" s="116" t="s">
        <v>158</v>
      </c>
      <c r="J355" s="328">
        <f t="shared" si="37"/>
        <v>984</v>
      </c>
      <c r="K355" s="321" t="str">
        <f t="shared" si="41"/>
        <v>Energie active injectée de la période P-1 pour la période tarifaire →</v>
      </c>
      <c r="L355" s="322" t="str">
        <f t="shared" si="42"/>
        <v>Injection</v>
      </c>
      <c r="M355" s="269" t="s">
        <v>218</v>
      </c>
      <c r="N355" s="349" t="str">
        <f t="shared" si="44"/>
        <v>kWh</v>
      </c>
      <c r="O355" s="193"/>
      <c r="Q355" s="40"/>
      <c r="S355" s="31"/>
      <c r="T355" s="24"/>
    </row>
    <row r="356" spans="2:20" s="39" customFormat="1" ht="15" outlineLevel="1" x14ac:dyDescent="0.25">
      <c r="B356" s="369"/>
      <c r="C356" s="228"/>
      <c r="D356" s="121" t="str">
        <f t="shared" si="43"/>
        <v>EaP-1_i</v>
      </c>
      <c r="E356" s="338">
        <v>343</v>
      </c>
      <c r="F356" s="275">
        <f t="shared" si="36"/>
        <v>1572</v>
      </c>
      <c r="G356" s="127"/>
      <c r="H356" s="127"/>
      <c r="I356" s="116" t="s">
        <v>158</v>
      </c>
      <c r="J356" s="328">
        <f t="shared" si="37"/>
        <v>986</v>
      </c>
      <c r="K356" s="321" t="str">
        <f t="shared" si="41"/>
        <v>Energie active injectée de la période P-1 pour la période tarifaire →</v>
      </c>
      <c r="L356" s="322" t="str">
        <f t="shared" si="42"/>
        <v>Injection</v>
      </c>
      <c r="M356" s="269" t="s">
        <v>226</v>
      </c>
      <c r="N356" s="349" t="str">
        <f t="shared" si="44"/>
        <v>kWh</v>
      </c>
      <c r="O356" s="193"/>
      <c r="Q356" s="40"/>
      <c r="S356" s="31"/>
      <c r="T356" s="24"/>
    </row>
    <row r="357" spans="2:20" s="39" customFormat="1" ht="15" outlineLevel="1" x14ac:dyDescent="0.25">
      <c r="B357" s="369"/>
      <c r="C357" s="228"/>
      <c r="D357" s="121" t="str">
        <f t="shared" si="43"/>
        <v>EaP-1_i</v>
      </c>
      <c r="E357" s="338">
        <v>344</v>
      </c>
      <c r="F357" s="275">
        <f t="shared" si="36"/>
        <v>1576</v>
      </c>
      <c r="G357" s="127"/>
      <c r="H357" s="127"/>
      <c r="I357" s="116" t="s">
        <v>158</v>
      </c>
      <c r="J357" s="328">
        <f t="shared" si="37"/>
        <v>988</v>
      </c>
      <c r="K357" s="321" t="str">
        <f t="shared" si="41"/>
        <v>Energie active injectée de la période P-1 pour la période tarifaire →</v>
      </c>
      <c r="L357" s="322" t="str">
        <f t="shared" si="42"/>
        <v>Injection</v>
      </c>
      <c r="M357" s="269" t="s">
        <v>225</v>
      </c>
      <c r="N357" s="349" t="str">
        <f t="shared" si="44"/>
        <v>kWh</v>
      </c>
      <c r="O357" s="193"/>
      <c r="Q357" s="40"/>
      <c r="S357" s="31"/>
      <c r="T357" s="24"/>
    </row>
    <row r="358" spans="2:20" s="39" customFormat="1" ht="15" outlineLevel="1" x14ac:dyDescent="0.25">
      <c r="B358" s="369"/>
      <c r="C358" s="228"/>
      <c r="D358" s="121" t="str">
        <f t="shared" si="43"/>
        <v>EaP-1_i</v>
      </c>
      <c r="E358" s="338">
        <v>345</v>
      </c>
      <c r="F358" s="275">
        <f t="shared" si="36"/>
        <v>1580</v>
      </c>
      <c r="G358" s="127"/>
      <c r="H358" s="127"/>
      <c r="I358" s="116" t="s">
        <v>158</v>
      </c>
      <c r="J358" s="328">
        <f t="shared" si="37"/>
        <v>990</v>
      </c>
      <c r="K358" s="321" t="str">
        <f t="shared" si="41"/>
        <v>Energie active injectée de la période P-1 pour la période tarifaire →</v>
      </c>
      <c r="L358" s="322" t="str">
        <f t="shared" si="42"/>
        <v>Injection</v>
      </c>
      <c r="M358" s="269" t="s">
        <v>227</v>
      </c>
      <c r="N358" s="349" t="str">
        <f t="shared" si="44"/>
        <v>kWh</v>
      </c>
      <c r="O358" s="193"/>
      <c r="Q358" s="40"/>
      <c r="S358" s="31"/>
      <c r="T358" s="24"/>
    </row>
    <row r="359" spans="2:20" s="39" customFormat="1" ht="15" outlineLevel="1" x14ac:dyDescent="0.25">
      <c r="B359" s="369"/>
      <c r="C359" s="228"/>
      <c r="D359" s="121" t="str">
        <f t="shared" si="43"/>
        <v>EaP-1_i</v>
      </c>
      <c r="E359" s="338">
        <v>346</v>
      </c>
      <c r="F359" s="275">
        <f t="shared" si="36"/>
        <v>1584</v>
      </c>
      <c r="G359" s="127"/>
      <c r="H359" s="127"/>
      <c r="I359" s="116" t="s">
        <v>158</v>
      </c>
      <c r="J359" s="328">
        <f t="shared" si="37"/>
        <v>992</v>
      </c>
      <c r="K359" s="321" t="str">
        <f t="shared" si="41"/>
        <v>Energie active injectée de la période P-1 pour la période tarifaire →</v>
      </c>
      <c r="L359" s="322" t="str">
        <f t="shared" si="42"/>
        <v>Injection</v>
      </c>
      <c r="M359" s="269" t="s">
        <v>230</v>
      </c>
      <c r="N359" s="349" t="str">
        <f t="shared" si="44"/>
        <v>kWh</v>
      </c>
      <c r="O359" s="193"/>
      <c r="Q359" s="40"/>
      <c r="S359" s="31"/>
      <c r="T359" s="24"/>
    </row>
    <row r="360" spans="2:20" s="39" customFormat="1" ht="15" outlineLevel="1" x14ac:dyDescent="0.25">
      <c r="B360" s="369"/>
      <c r="C360" s="228"/>
      <c r="D360" s="121" t="str">
        <f t="shared" si="43"/>
        <v>EaP-1_i</v>
      </c>
      <c r="E360" s="338">
        <v>347</v>
      </c>
      <c r="F360" s="275">
        <f t="shared" si="36"/>
        <v>1588</v>
      </c>
      <c r="G360" s="127"/>
      <c r="H360" s="127"/>
      <c r="I360" s="116" t="s">
        <v>158</v>
      </c>
      <c r="J360" s="328">
        <f t="shared" si="37"/>
        <v>994</v>
      </c>
      <c r="K360" s="321" t="str">
        <f t="shared" si="41"/>
        <v>Energie active injectée de la période P-1 pour la période tarifaire →</v>
      </c>
      <c r="L360" s="322" t="str">
        <f t="shared" si="42"/>
        <v>Injection</v>
      </c>
      <c r="M360" s="269" t="s">
        <v>221</v>
      </c>
      <c r="N360" s="349" t="str">
        <f t="shared" si="44"/>
        <v>kWh</v>
      </c>
      <c r="O360" s="193"/>
      <c r="Q360" s="40"/>
      <c r="S360" s="31"/>
      <c r="T360" s="24"/>
    </row>
    <row r="361" spans="2:20" s="39" customFormat="1" ht="15" outlineLevel="1" x14ac:dyDescent="0.25">
      <c r="B361" s="369"/>
      <c r="C361" s="228"/>
      <c r="D361" s="121" t="str">
        <f t="shared" si="43"/>
        <v>EaP-1_i</v>
      </c>
      <c r="E361" s="338">
        <v>348</v>
      </c>
      <c r="F361" s="275">
        <f t="shared" si="36"/>
        <v>1592</v>
      </c>
      <c r="G361" s="127"/>
      <c r="H361" s="127"/>
      <c r="I361" s="116" t="s">
        <v>158</v>
      </c>
      <c r="J361" s="328">
        <f t="shared" si="37"/>
        <v>996</v>
      </c>
      <c r="K361" s="321" t="str">
        <f t="shared" si="41"/>
        <v>Energie active injectée de la période P-1 pour la période tarifaire →</v>
      </c>
      <c r="L361" s="322" t="str">
        <f t="shared" si="42"/>
        <v>Injection</v>
      </c>
      <c r="M361" s="269" t="s">
        <v>219</v>
      </c>
      <c r="N361" s="349" t="str">
        <f t="shared" si="44"/>
        <v>kWh</v>
      </c>
      <c r="O361" s="193"/>
      <c r="Q361" s="40"/>
      <c r="S361" s="31"/>
      <c r="T361" s="24"/>
    </row>
    <row r="362" spans="2:20" s="39" customFormat="1" ht="15" outlineLevel="1" x14ac:dyDescent="0.25">
      <c r="B362" s="369"/>
      <c r="C362" s="228"/>
      <c r="D362" s="121" t="str">
        <f t="shared" si="43"/>
        <v>EaP-1_i</v>
      </c>
      <c r="E362" s="338">
        <v>349</v>
      </c>
      <c r="F362" s="275">
        <f t="shared" si="36"/>
        <v>1596</v>
      </c>
      <c r="G362" s="127"/>
      <c r="H362" s="127"/>
      <c r="I362" s="116" t="s">
        <v>158</v>
      </c>
      <c r="J362" s="328">
        <f t="shared" si="37"/>
        <v>998</v>
      </c>
      <c r="K362" s="321" t="str">
        <f t="shared" si="41"/>
        <v>Energie active injectée de la période P-1 pour la période tarifaire →</v>
      </c>
      <c r="L362" s="322" t="str">
        <f t="shared" si="42"/>
        <v>Injection</v>
      </c>
      <c r="M362" s="269" t="s">
        <v>217</v>
      </c>
      <c r="N362" s="349" t="str">
        <f t="shared" si="44"/>
        <v>kWh</v>
      </c>
      <c r="O362" s="193"/>
      <c r="Q362" s="40"/>
      <c r="S362" s="31"/>
      <c r="T362" s="24"/>
    </row>
    <row r="363" spans="2:20" s="39" customFormat="1" ht="15" outlineLevel="1" x14ac:dyDescent="0.25">
      <c r="B363" s="369"/>
      <c r="C363" s="228"/>
      <c r="D363" s="121" t="str">
        <f t="shared" si="43"/>
        <v>EaP-1_i</v>
      </c>
      <c r="E363" s="338">
        <v>350</v>
      </c>
      <c r="F363" s="275">
        <f t="shared" si="36"/>
        <v>1600</v>
      </c>
      <c r="G363" s="127"/>
      <c r="H363" s="127"/>
      <c r="I363" s="116" t="s">
        <v>158</v>
      </c>
      <c r="J363" s="328">
        <f t="shared" si="37"/>
        <v>1000</v>
      </c>
      <c r="K363" s="321" t="str">
        <f t="shared" si="41"/>
        <v>Energie active injectée de la période P-1 pour la période tarifaire →</v>
      </c>
      <c r="L363" s="322" t="str">
        <f t="shared" si="42"/>
        <v>Injection</v>
      </c>
      <c r="M363" s="269" t="s">
        <v>223</v>
      </c>
      <c r="N363" s="349" t="str">
        <f t="shared" si="44"/>
        <v>kWh</v>
      </c>
      <c r="O363" s="193"/>
      <c r="Q363" s="40"/>
      <c r="S363" s="31"/>
      <c r="T363" s="24"/>
    </row>
    <row r="364" spans="2:20" s="39" customFormat="1" ht="15" outlineLevel="1" x14ac:dyDescent="0.25">
      <c r="B364" s="369"/>
      <c r="C364" s="228"/>
      <c r="D364" s="121" t="str">
        <f t="shared" si="43"/>
        <v>EaP-1_i</v>
      </c>
      <c r="E364" s="338">
        <v>351</v>
      </c>
      <c r="F364" s="275">
        <f t="shared" si="36"/>
        <v>1604</v>
      </c>
      <c r="G364" s="127"/>
      <c r="H364" s="127"/>
      <c r="I364" s="116" t="s">
        <v>158</v>
      </c>
      <c r="J364" s="328">
        <f t="shared" si="37"/>
        <v>1002</v>
      </c>
      <c r="K364" s="321" t="str">
        <f t="shared" si="41"/>
        <v>Energie active injectée de la période P-1 pour la période tarifaire →</v>
      </c>
      <c r="L364" s="322" t="str">
        <f t="shared" si="42"/>
        <v>Injection</v>
      </c>
      <c r="M364" s="269" t="s">
        <v>158</v>
      </c>
      <c r="N364" s="349" t="str">
        <f t="shared" si="44"/>
        <v>kWh</v>
      </c>
      <c r="O364" s="193"/>
      <c r="Q364" s="40"/>
      <c r="S364" s="31"/>
      <c r="T364" s="24"/>
    </row>
    <row r="365" spans="2:20" s="39" customFormat="1" ht="15" outlineLevel="1" x14ac:dyDescent="0.25">
      <c r="B365" s="369"/>
      <c r="C365" s="228"/>
      <c r="D365" s="121" t="str">
        <f t="shared" si="43"/>
        <v>EaP-1_i</v>
      </c>
      <c r="E365" s="338">
        <v>352</v>
      </c>
      <c r="F365" s="275">
        <f t="shared" si="36"/>
        <v>1608</v>
      </c>
      <c r="G365" s="127"/>
      <c r="H365" s="127"/>
      <c r="I365" s="116" t="s">
        <v>158</v>
      </c>
      <c r="J365" s="328">
        <f t="shared" si="37"/>
        <v>1004</v>
      </c>
      <c r="K365" s="321" t="str">
        <f t="shared" si="41"/>
        <v>Energie active injectée de la période P-1 pour la période tarifaire →</v>
      </c>
      <c r="L365" s="322" t="str">
        <f t="shared" si="42"/>
        <v>Injection</v>
      </c>
      <c r="M365" s="269" t="s">
        <v>224</v>
      </c>
      <c r="N365" s="349" t="str">
        <f t="shared" si="44"/>
        <v>kWh</v>
      </c>
      <c r="O365" s="193"/>
      <c r="Q365" s="40"/>
      <c r="S365" s="31"/>
      <c r="T365" s="24"/>
    </row>
    <row r="366" spans="2:20" s="39" customFormat="1" ht="15" outlineLevel="1" x14ac:dyDescent="0.25">
      <c r="B366" s="369"/>
      <c r="C366" s="228"/>
      <c r="D366" s="121" t="str">
        <f t="shared" si="43"/>
        <v>EaP-1_i</v>
      </c>
      <c r="E366" s="338">
        <v>353</v>
      </c>
      <c r="F366" s="275">
        <f t="shared" si="36"/>
        <v>1612</v>
      </c>
      <c r="G366" s="127"/>
      <c r="H366" s="127"/>
      <c r="I366" s="116" t="s">
        <v>158</v>
      </c>
      <c r="J366" s="328">
        <f t="shared" si="37"/>
        <v>1006</v>
      </c>
      <c r="K366" s="321" t="str">
        <f t="shared" si="41"/>
        <v>Energie active injectée de la période P-1 pour la période tarifaire →</v>
      </c>
      <c r="L366" s="322" t="str">
        <f t="shared" si="42"/>
        <v>Injection</v>
      </c>
      <c r="M366" s="269" t="s">
        <v>229</v>
      </c>
      <c r="N366" s="349" t="str">
        <f t="shared" si="44"/>
        <v>kWh</v>
      </c>
      <c r="O366" s="193"/>
      <c r="Q366" s="40"/>
      <c r="S366" s="31"/>
      <c r="T366" s="24"/>
    </row>
    <row r="367" spans="2:20" s="39" customFormat="1" ht="15" outlineLevel="1" x14ac:dyDescent="0.25">
      <c r="B367" s="333"/>
      <c r="C367" s="228"/>
      <c r="D367" s="262" t="str">
        <f>CONCATENATE(D366," - Cumule")</f>
        <v>EaP-1_i - Cumule</v>
      </c>
      <c r="E367" s="338">
        <v>354</v>
      </c>
      <c r="F367" s="275">
        <f t="shared" ref="F367:F398" si="45">4*(O$11*(D$11-1)+E367)+F$12</f>
        <v>1616</v>
      </c>
      <c r="G367" s="274"/>
      <c r="H367" s="274"/>
      <c r="I367" s="116" t="s">
        <v>158</v>
      </c>
      <c r="J367" s="327">
        <f t="shared" ref="J367:J398" si="46">300+2*O$11*(D$11-1)+2*E367</f>
        <v>1008</v>
      </c>
      <c r="K367" s="303" t="str">
        <f>CONCATENATE("Cumule Energie Active injectée sur la période P-1 [",J352,"-",J366,"]")</f>
        <v>Cumule Energie Active injectée sur la période P-1 [978-1006]</v>
      </c>
      <c r="L367" s="368" t="str">
        <f>L366</f>
        <v>Injection</v>
      </c>
      <c r="M367" s="264" t="s">
        <v>779</v>
      </c>
      <c r="N367" s="264" t="str">
        <f>N366</f>
        <v>kWh</v>
      </c>
      <c r="O367" s="47"/>
      <c r="Q367" s="110"/>
      <c r="S367" s="31"/>
      <c r="T367" s="24"/>
    </row>
    <row r="368" spans="2:20" s="39" customFormat="1" ht="15" outlineLevel="1" x14ac:dyDescent="0.25">
      <c r="B368" s="370"/>
      <c r="C368" s="324"/>
      <c r="D368" s="120" t="str">
        <f>D174</f>
        <v>ER+P-1_s</v>
      </c>
      <c r="E368" s="338">
        <v>355</v>
      </c>
      <c r="F368" s="275">
        <f t="shared" si="45"/>
        <v>1620</v>
      </c>
      <c r="G368" s="127"/>
      <c r="H368" s="127"/>
      <c r="I368" s="116" t="s">
        <v>158</v>
      </c>
      <c r="J368" s="328">
        <f t="shared" si="46"/>
        <v>1010</v>
      </c>
      <c r="K368" s="191" t="s">
        <v>990</v>
      </c>
      <c r="L368" s="272" t="s">
        <v>566</v>
      </c>
      <c r="M368" s="89" t="s">
        <v>231</v>
      </c>
      <c r="N368" s="89" t="s">
        <v>296</v>
      </c>
      <c r="O368" s="193"/>
      <c r="Q368" s="40"/>
      <c r="S368" s="31"/>
      <c r="T368" s="24"/>
    </row>
    <row r="369" spans="2:20" s="39" customFormat="1" ht="15" outlineLevel="1" x14ac:dyDescent="0.25">
      <c r="B369" s="369"/>
      <c r="C369" s="228"/>
      <c r="D369" s="121" t="str">
        <f>D368</f>
        <v>ER+P-1_s</v>
      </c>
      <c r="E369" s="338">
        <v>356</v>
      </c>
      <c r="F369" s="275">
        <f t="shared" si="45"/>
        <v>1624</v>
      </c>
      <c r="G369" s="127"/>
      <c r="H369" s="127"/>
      <c r="I369" s="116" t="s">
        <v>158</v>
      </c>
      <c r="J369" s="328">
        <f t="shared" si="46"/>
        <v>1012</v>
      </c>
      <c r="K369" s="321" t="str">
        <f t="shared" ref="K369:K382" si="47">K368</f>
        <v>Energie réactive positive de la période P-1, en période de soutirage d'énergie active, pour la période tarifaire  →</v>
      </c>
      <c r="L369" s="322" t="str">
        <f t="shared" ref="L369:L382" si="48">L368</f>
        <v>Soutirage</v>
      </c>
      <c r="M369" s="269" t="s">
        <v>222</v>
      </c>
      <c r="N369" s="349" t="str">
        <f>N368</f>
        <v>kvarh</v>
      </c>
      <c r="O369" s="193"/>
      <c r="Q369" s="40"/>
      <c r="S369" s="31"/>
      <c r="T369" s="24"/>
    </row>
    <row r="370" spans="2:20" s="39" customFormat="1" ht="15" outlineLevel="1" x14ac:dyDescent="0.25">
      <c r="B370" s="369"/>
      <c r="C370" s="228"/>
      <c r="D370" s="121" t="str">
        <f t="shared" ref="D370:D382" si="49">D369</f>
        <v>ER+P-1_s</v>
      </c>
      <c r="E370" s="338">
        <v>357</v>
      </c>
      <c r="F370" s="275">
        <f t="shared" si="45"/>
        <v>1628</v>
      </c>
      <c r="G370" s="127"/>
      <c r="H370" s="127"/>
      <c r="I370" s="116" t="s">
        <v>158</v>
      </c>
      <c r="J370" s="328">
        <f t="shared" si="46"/>
        <v>1014</v>
      </c>
      <c r="K370" s="321" t="str">
        <f t="shared" si="47"/>
        <v>Energie réactive positive de la période P-1, en période de soutirage d'énergie active, pour la période tarifaire  →</v>
      </c>
      <c r="L370" s="322" t="str">
        <f t="shared" si="48"/>
        <v>Soutirage</v>
      </c>
      <c r="M370" s="269" t="s">
        <v>220</v>
      </c>
      <c r="N370" s="349" t="str">
        <f t="shared" ref="N370:N382" si="50">N369</f>
        <v>kvarh</v>
      </c>
      <c r="O370" s="193"/>
      <c r="Q370" s="40"/>
      <c r="S370" s="31"/>
      <c r="T370" s="24"/>
    </row>
    <row r="371" spans="2:20" s="39" customFormat="1" ht="15" outlineLevel="1" x14ac:dyDescent="0.25">
      <c r="B371" s="369"/>
      <c r="C371" s="228"/>
      <c r="D371" s="121" t="str">
        <f t="shared" si="49"/>
        <v>ER+P-1_s</v>
      </c>
      <c r="E371" s="338">
        <v>358</v>
      </c>
      <c r="F371" s="275">
        <f t="shared" si="45"/>
        <v>1632</v>
      </c>
      <c r="G371" s="127"/>
      <c r="H371" s="127"/>
      <c r="I371" s="116" t="s">
        <v>158</v>
      </c>
      <c r="J371" s="328">
        <f t="shared" si="46"/>
        <v>1016</v>
      </c>
      <c r="K371" s="321" t="str">
        <f t="shared" si="47"/>
        <v>Energie réactive positive de la période P-1, en période de soutirage d'énergie active, pour la période tarifaire  →</v>
      </c>
      <c r="L371" s="322" t="str">
        <f t="shared" si="48"/>
        <v>Soutirage</v>
      </c>
      <c r="M371" s="269" t="s">
        <v>218</v>
      </c>
      <c r="N371" s="349" t="str">
        <f t="shared" si="50"/>
        <v>kvarh</v>
      </c>
      <c r="O371" s="193"/>
      <c r="Q371" s="40"/>
      <c r="S371" s="31"/>
      <c r="T371" s="24"/>
    </row>
    <row r="372" spans="2:20" s="39" customFormat="1" ht="15" outlineLevel="1" x14ac:dyDescent="0.25">
      <c r="B372" s="369"/>
      <c r="C372" s="228"/>
      <c r="D372" s="121" t="str">
        <f t="shared" si="49"/>
        <v>ER+P-1_s</v>
      </c>
      <c r="E372" s="338">
        <v>359</v>
      </c>
      <c r="F372" s="275">
        <f t="shared" si="45"/>
        <v>1636</v>
      </c>
      <c r="G372" s="127"/>
      <c r="H372" s="127"/>
      <c r="I372" s="116" t="s">
        <v>158</v>
      </c>
      <c r="J372" s="328">
        <f t="shared" si="46"/>
        <v>1018</v>
      </c>
      <c r="K372" s="321" t="str">
        <f t="shared" si="47"/>
        <v>Energie réactive positive de la période P-1, en période de soutirage d'énergie active, pour la période tarifaire  →</v>
      </c>
      <c r="L372" s="322" t="str">
        <f t="shared" si="48"/>
        <v>Soutirage</v>
      </c>
      <c r="M372" s="269" t="s">
        <v>226</v>
      </c>
      <c r="N372" s="349" t="str">
        <f t="shared" si="50"/>
        <v>kvarh</v>
      </c>
      <c r="O372" s="193"/>
      <c r="Q372" s="40"/>
      <c r="S372" s="31"/>
      <c r="T372" s="24"/>
    </row>
    <row r="373" spans="2:20" s="39" customFormat="1" ht="15" outlineLevel="1" x14ac:dyDescent="0.25">
      <c r="B373" s="369"/>
      <c r="C373" s="228"/>
      <c r="D373" s="121" t="str">
        <f t="shared" si="49"/>
        <v>ER+P-1_s</v>
      </c>
      <c r="E373" s="338">
        <v>360</v>
      </c>
      <c r="F373" s="275">
        <f t="shared" si="45"/>
        <v>1640</v>
      </c>
      <c r="G373" s="127"/>
      <c r="H373" s="127"/>
      <c r="I373" s="116" t="s">
        <v>158</v>
      </c>
      <c r="J373" s="328">
        <f t="shared" si="46"/>
        <v>1020</v>
      </c>
      <c r="K373" s="321" t="str">
        <f t="shared" si="47"/>
        <v>Energie réactive positive de la période P-1, en période de soutirage d'énergie active, pour la période tarifaire  →</v>
      </c>
      <c r="L373" s="322" t="str">
        <f t="shared" si="48"/>
        <v>Soutirage</v>
      </c>
      <c r="M373" s="269" t="s">
        <v>225</v>
      </c>
      <c r="N373" s="349" t="str">
        <f t="shared" si="50"/>
        <v>kvarh</v>
      </c>
      <c r="O373" s="193"/>
      <c r="Q373" s="40"/>
      <c r="S373" s="31"/>
      <c r="T373" s="24"/>
    </row>
    <row r="374" spans="2:20" s="39" customFormat="1" ht="15" outlineLevel="1" x14ac:dyDescent="0.25">
      <c r="B374" s="369"/>
      <c r="C374" s="228"/>
      <c r="D374" s="121" t="str">
        <f t="shared" si="49"/>
        <v>ER+P-1_s</v>
      </c>
      <c r="E374" s="338">
        <v>361</v>
      </c>
      <c r="F374" s="275">
        <f t="shared" si="45"/>
        <v>1644</v>
      </c>
      <c r="G374" s="127"/>
      <c r="H374" s="127"/>
      <c r="I374" s="116" t="s">
        <v>158</v>
      </c>
      <c r="J374" s="328">
        <f t="shared" si="46"/>
        <v>1022</v>
      </c>
      <c r="K374" s="321" t="str">
        <f t="shared" si="47"/>
        <v>Energie réactive positive de la période P-1, en période de soutirage d'énergie active, pour la période tarifaire  →</v>
      </c>
      <c r="L374" s="322" t="str">
        <f t="shared" si="48"/>
        <v>Soutirage</v>
      </c>
      <c r="M374" s="269" t="s">
        <v>227</v>
      </c>
      <c r="N374" s="349" t="str">
        <f t="shared" si="50"/>
        <v>kvarh</v>
      </c>
      <c r="O374" s="193"/>
      <c r="Q374" s="40"/>
      <c r="S374" s="31"/>
      <c r="T374" s="24"/>
    </row>
    <row r="375" spans="2:20" s="39" customFormat="1" ht="15" outlineLevel="1" x14ac:dyDescent="0.25">
      <c r="B375" s="369"/>
      <c r="C375" s="228"/>
      <c r="D375" s="121" t="str">
        <f t="shared" si="49"/>
        <v>ER+P-1_s</v>
      </c>
      <c r="E375" s="338">
        <v>362</v>
      </c>
      <c r="F375" s="275">
        <f t="shared" si="45"/>
        <v>1648</v>
      </c>
      <c r="G375" s="127"/>
      <c r="H375" s="127"/>
      <c r="I375" s="116" t="s">
        <v>158</v>
      </c>
      <c r="J375" s="328">
        <f t="shared" si="46"/>
        <v>1024</v>
      </c>
      <c r="K375" s="321" t="str">
        <f t="shared" si="47"/>
        <v>Energie réactive positive de la période P-1, en période de soutirage d'énergie active, pour la période tarifaire  →</v>
      </c>
      <c r="L375" s="322" t="str">
        <f t="shared" si="48"/>
        <v>Soutirage</v>
      </c>
      <c r="M375" s="269" t="s">
        <v>230</v>
      </c>
      <c r="N375" s="349" t="str">
        <f t="shared" si="50"/>
        <v>kvarh</v>
      </c>
      <c r="O375" s="193"/>
      <c r="Q375" s="40"/>
      <c r="S375" s="31"/>
      <c r="T375" s="24"/>
    </row>
    <row r="376" spans="2:20" s="39" customFormat="1" ht="15" outlineLevel="1" x14ac:dyDescent="0.25">
      <c r="B376" s="369"/>
      <c r="C376" s="228"/>
      <c r="D376" s="121" t="str">
        <f t="shared" si="49"/>
        <v>ER+P-1_s</v>
      </c>
      <c r="E376" s="338">
        <v>363</v>
      </c>
      <c r="F376" s="275">
        <f t="shared" si="45"/>
        <v>1652</v>
      </c>
      <c r="G376" s="127"/>
      <c r="H376" s="127"/>
      <c r="I376" s="116" t="s">
        <v>158</v>
      </c>
      <c r="J376" s="328">
        <f t="shared" si="46"/>
        <v>1026</v>
      </c>
      <c r="K376" s="321" t="str">
        <f t="shared" si="47"/>
        <v>Energie réactive positive de la période P-1, en période de soutirage d'énergie active, pour la période tarifaire  →</v>
      </c>
      <c r="L376" s="322" t="str">
        <f t="shared" si="48"/>
        <v>Soutirage</v>
      </c>
      <c r="M376" s="269" t="s">
        <v>221</v>
      </c>
      <c r="N376" s="349" t="str">
        <f t="shared" si="50"/>
        <v>kvarh</v>
      </c>
      <c r="O376" s="193"/>
      <c r="Q376" s="40"/>
      <c r="S376" s="31"/>
      <c r="T376" s="24"/>
    </row>
    <row r="377" spans="2:20" s="39" customFormat="1" ht="15" outlineLevel="1" x14ac:dyDescent="0.25">
      <c r="B377" s="369"/>
      <c r="C377" s="228"/>
      <c r="D377" s="121" t="str">
        <f t="shared" si="49"/>
        <v>ER+P-1_s</v>
      </c>
      <c r="E377" s="338">
        <v>364</v>
      </c>
      <c r="F377" s="275">
        <f t="shared" si="45"/>
        <v>1656</v>
      </c>
      <c r="G377" s="127"/>
      <c r="H377" s="127"/>
      <c r="I377" s="116" t="s">
        <v>158</v>
      </c>
      <c r="J377" s="328">
        <f t="shared" si="46"/>
        <v>1028</v>
      </c>
      <c r="K377" s="321" t="str">
        <f t="shared" si="47"/>
        <v>Energie réactive positive de la période P-1, en période de soutirage d'énergie active, pour la période tarifaire  →</v>
      </c>
      <c r="L377" s="322" t="str">
        <f t="shared" si="48"/>
        <v>Soutirage</v>
      </c>
      <c r="M377" s="269" t="s">
        <v>219</v>
      </c>
      <c r="N377" s="349" t="str">
        <f t="shared" si="50"/>
        <v>kvarh</v>
      </c>
      <c r="O377" s="193"/>
      <c r="Q377" s="40"/>
      <c r="S377" s="31"/>
      <c r="T377" s="24"/>
    </row>
    <row r="378" spans="2:20" s="39" customFormat="1" ht="15" outlineLevel="1" x14ac:dyDescent="0.25">
      <c r="B378" s="369"/>
      <c r="C378" s="228"/>
      <c r="D378" s="121" t="str">
        <f t="shared" si="49"/>
        <v>ER+P-1_s</v>
      </c>
      <c r="E378" s="338">
        <v>365</v>
      </c>
      <c r="F378" s="275">
        <f t="shared" si="45"/>
        <v>1660</v>
      </c>
      <c r="G378" s="127"/>
      <c r="H378" s="127"/>
      <c r="I378" s="116" t="s">
        <v>158</v>
      </c>
      <c r="J378" s="328">
        <f t="shared" si="46"/>
        <v>1030</v>
      </c>
      <c r="K378" s="321" t="str">
        <f t="shared" si="47"/>
        <v>Energie réactive positive de la période P-1, en période de soutirage d'énergie active, pour la période tarifaire  →</v>
      </c>
      <c r="L378" s="322" t="str">
        <f t="shared" si="48"/>
        <v>Soutirage</v>
      </c>
      <c r="M378" s="269" t="s">
        <v>217</v>
      </c>
      <c r="N378" s="349" t="str">
        <f t="shared" si="50"/>
        <v>kvarh</v>
      </c>
      <c r="O378" s="193"/>
      <c r="Q378" s="40"/>
      <c r="S378" s="31"/>
      <c r="T378" s="24"/>
    </row>
    <row r="379" spans="2:20" s="39" customFormat="1" ht="15" outlineLevel="1" x14ac:dyDescent="0.25">
      <c r="B379" s="369"/>
      <c r="C379" s="228"/>
      <c r="D379" s="121" t="str">
        <f t="shared" si="49"/>
        <v>ER+P-1_s</v>
      </c>
      <c r="E379" s="338">
        <v>366</v>
      </c>
      <c r="F379" s="275">
        <f t="shared" si="45"/>
        <v>1664</v>
      </c>
      <c r="G379" s="127"/>
      <c r="H379" s="127"/>
      <c r="I379" s="116" t="s">
        <v>158</v>
      </c>
      <c r="J379" s="328">
        <f t="shared" si="46"/>
        <v>1032</v>
      </c>
      <c r="K379" s="321" t="str">
        <f t="shared" si="47"/>
        <v>Energie réactive positive de la période P-1, en période de soutirage d'énergie active, pour la période tarifaire  →</v>
      </c>
      <c r="L379" s="322" t="str">
        <f t="shared" si="48"/>
        <v>Soutirage</v>
      </c>
      <c r="M379" s="269" t="s">
        <v>223</v>
      </c>
      <c r="N379" s="349" t="str">
        <f t="shared" si="50"/>
        <v>kvarh</v>
      </c>
      <c r="O379" s="193"/>
      <c r="Q379" s="40"/>
      <c r="S379" s="31"/>
      <c r="T379" s="24"/>
    </row>
    <row r="380" spans="2:20" s="39" customFormat="1" ht="15" outlineLevel="1" x14ac:dyDescent="0.25">
      <c r="B380" s="369"/>
      <c r="C380" s="228"/>
      <c r="D380" s="121" t="str">
        <f t="shared" si="49"/>
        <v>ER+P-1_s</v>
      </c>
      <c r="E380" s="338">
        <v>367</v>
      </c>
      <c r="F380" s="275">
        <f t="shared" si="45"/>
        <v>1668</v>
      </c>
      <c r="G380" s="127"/>
      <c r="H380" s="127"/>
      <c r="I380" s="116" t="s">
        <v>158</v>
      </c>
      <c r="J380" s="328">
        <f t="shared" si="46"/>
        <v>1034</v>
      </c>
      <c r="K380" s="321" t="str">
        <f t="shared" si="47"/>
        <v>Energie réactive positive de la période P-1, en période de soutirage d'énergie active, pour la période tarifaire  →</v>
      </c>
      <c r="L380" s="322" t="str">
        <f t="shared" si="48"/>
        <v>Soutirage</v>
      </c>
      <c r="M380" s="269" t="s">
        <v>158</v>
      </c>
      <c r="N380" s="349" t="str">
        <f t="shared" si="50"/>
        <v>kvarh</v>
      </c>
      <c r="O380" s="193"/>
      <c r="Q380" s="40"/>
      <c r="S380" s="31"/>
      <c r="T380" s="24"/>
    </row>
    <row r="381" spans="2:20" s="39" customFormat="1" ht="15" outlineLevel="1" x14ac:dyDescent="0.25">
      <c r="B381" s="369"/>
      <c r="C381" s="228"/>
      <c r="D381" s="121" t="str">
        <f t="shared" si="49"/>
        <v>ER+P-1_s</v>
      </c>
      <c r="E381" s="338">
        <v>368</v>
      </c>
      <c r="F381" s="275">
        <f t="shared" si="45"/>
        <v>1672</v>
      </c>
      <c r="G381" s="127"/>
      <c r="H381" s="127"/>
      <c r="I381" s="116" t="s">
        <v>158</v>
      </c>
      <c r="J381" s="328">
        <f t="shared" si="46"/>
        <v>1036</v>
      </c>
      <c r="K381" s="321" t="str">
        <f t="shared" si="47"/>
        <v>Energie réactive positive de la période P-1, en période de soutirage d'énergie active, pour la période tarifaire  →</v>
      </c>
      <c r="L381" s="322" t="str">
        <f t="shared" si="48"/>
        <v>Soutirage</v>
      </c>
      <c r="M381" s="269" t="s">
        <v>224</v>
      </c>
      <c r="N381" s="349" t="str">
        <f t="shared" si="50"/>
        <v>kvarh</v>
      </c>
      <c r="O381" s="193"/>
      <c r="Q381" s="40"/>
      <c r="S381" s="31"/>
      <c r="T381" s="24"/>
    </row>
    <row r="382" spans="2:20" s="39" customFormat="1" ht="15" outlineLevel="1" x14ac:dyDescent="0.25">
      <c r="B382" s="369"/>
      <c r="C382" s="228"/>
      <c r="D382" s="121" t="str">
        <f t="shared" si="49"/>
        <v>ER+P-1_s</v>
      </c>
      <c r="E382" s="338">
        <v>369</v>
      </c>
      <c r="F382" s="275">
        <f t="shared" si="45"/>
        <v>1676</v>
      </c>
      <c r="G382" s="127"/>
      <c r="H382" s="127"/>
      <c r="I382" s="116" t="s">
        <v>158</v>
      </c>
      <c r="J382" s="328">
        <f t="shared" si="46"/>
        <v>1038</v>
      </c>
      <c r="K382" s="321" t="str">
        <f t="shared" si="47"/>
        <v>Energie réactive positive de la période P-1, en période de soutirage d'énergie active, pour la période tarifaire  →</v>
      </c>
      <c r="L382" s="322" t="str">
        <f t="shared" si="48"/>
        <v>Soutirage</v>
      </c>
      <c r="M382" s="269" t="s">
        <v>229</v>
      </c>
      <c r="N382" s="349" t="str">
        <f t="shared" si="50"/>
        <v>kvarh</v>
      </c>
      <c r="O382" s="193"/>
      <c r="Q382" s="40"/>
      <c r="S382" s="31"/>
      <c r="T382" s="24"/>
    </row>
    <row r="383" spans="2:20" s="39" customFormat="1" ht="15" outlineLevel="1" x14ac:dyDescent="0.25">
      <c r="B383" s="333"/>
      <c r="C383" s="228"/>
      <c r="D383" s="262" t="str">
        <f>CONCATENATE(D382," - Cumule")</f>
        <v>ER+P-1_s - Cumule</v>
      </c>
      <c r="E383" s="338">
        <v>370</v>
      </c>
      <c r="F383" s="275">
        <f t="shared" si="45"/>
        <v>1680</v>
      </c>
      <c r="G383" s="274"/>
      <c r="H383" s="274"/>
      <c r="I383" s="116" t="s">
        <v>158</v>
      </c>
      <c r="J383" s="327">
        <f t="shared" si="46"/>
        <v>1040</v>
      </c>
      <c r="K383" s="303" t="str">
        <f>CONCATENATE("Cumule Energie Réactive Positive soutirée sur la période P-1 [",J368,"-",J382,"]")</f>
        <v>Cumule Energie Réactive Positive soutirée sur la période P-1 [1010-1038]</v>
      </c>
      <c r="L383" s="368" t="str">
        <f>L382</f>
        <v>Soutirage</v>
      </c>
      <c r="M383" s="264" t="s">
        <v>779</v>
      </c>
      <c r="N383" s="264" t="str">
        <f>N382</f>
        <v>kvarh</v>
      </c>
      <c r="O383" s="47"/>
      <c r="Q383" s="110"/>
      <c r="S383" s="31"/>
      <c r="T383" s="24"/>
    </row>
    <row r="384" spans="2:20" s="39" customFormat="1" ht="15" outlineLevel="1" x14ac:dyDescent="0.25">
      <c r="B384" s="370"/>
      <c r="C384" s="324"/>
      <c r="D384" s="120" t="str">
        <f>D175</f>
        <v>ER+P-1_i</v>
      </c>
      <c r="E384" s="338">
        <v>371</v>
      </c>
      <c r="F384" s="275">
        <f t="shared" si="45"/>
        <v>1684</v>
      </c>
      <c r="G384" s="127"/>
      <c r="H384" s="127"/>
      <c r="I384" s="116" t="s">
        <v>158</v>
      </c>
      <c r="J384" s="328">
        <f t="shared" si="46"/>
        <v>1042</v>
      </c>
      <c r="K384" s="191" t="s">
        <v>992</v>
      </c>
      <c r="L384" s="269" t="s">
        <v>567</v>
      </c>
      <c r="M384" s="89" t="s">
        <v>231</v>
      </c>
      <c r="N384" s="89" t="s">
        <v>296</v>
      </c>
      <c r="O384" s="193"/>
      <c r="Q384" s="40"/>
      <c r="S384" s="31"/>
      <c r="T384" s="24"/>
    </row>
    <row r="385" spans="2:20" s="39" customFormat="1" ht="15" outlineLevel="1" x14ac:dyDescent="0.25">
      <c r="B385" s="369"/>
      <c r="C385" s="228"/>
      <c r="D385" s="121" t="str">
        <f>D384</f>
        <v>ER+P-1_i</v>
      </c>
      <c r="E385" s="338">
        <v>372</v>
      </c>
      <c r="F385" s="275">
        <f t="shared" si="45"/>
        <v>1688</v>
      </c>
      <c r="G385" s="127"/>
      <c r="H385" s="127"/>
      <c r="I385" s="116" t="s">
        <v>158</v>
      </c>
      <c r="J385" s="328">
        <f t="shared" si="46"/>
        <v>1044</v>
      </c>
      <c r="K385" s="321" t="str">
        <f t="shared" ref="K385:K398" si="51">K384</f>
        <v>Energie réactive positive de la période P-1, en période d'injection d'énergie active, pour la période tarifaire →</v>
      </c>
      <c r="L385" s="322" t="str">
        <f t="shared" ref="L385:L398" si="52">L384</f>
        <v>Injection</v>
      </c>
      <c r="M385" s="269" t="s">
        <v>222</v>
      </c>
      <c r="N385" s="349" t="str">
        <f>N384</f>
        <v>kvarh</v>
      </c>
      <c r="O385" s="193"/>
      <c r="Q385" s="40"/>
      <c r="S385" s="31"/>
      <c r="T385" s="24"/>
    </row>
    <row r="386" spans="2:20" s="39" customFormat="1" ht="15" outlineLevel="1" x14ac:dyDescent="0.25">
      <c r="B386" s="369"/>
      <c r="C386" s="228"/>
      <c r="D386" s="121" t="str">
        <f t="shared" ref="D386:D398" si="53">D385</f>
        <v>ER+P-1_i</v>
      </c>
      <c r="E386" s="338">
        <v>373</v>
      </c>
      <c r="F386" s="275">
        <f t="shared" si="45"/>
        <v>1692</v>
      </c>
      <c r="G386" s="127"/>
      <c r="H386" s="127"/>
      <c r="I386" s="116" t="s">
        <v>158</v>
      </c>
      <c r="J386" s="328">
        <f t="shared" si="46"/>
        <v>1046</v>
      </c>
      <c r="K386" s="321" t="str">
        <f t="shared" si="51"/>
        <v>Energie réactive positive de la période P-1, en période d'injection d'énergie active, pour la période tarifaire →</v>
      </c>
      <c r="L386" s="322" t="str">
        <f t="shared" si="52"/>
        <v>Injection</v>
      </c>
      <c r="M386" s="269" t="s">
        <v>220</v>
      </c>
      <c r="N386" s="349" t="str">
        <f t="shared" ref="N386:N398" si="54">N385</f>
        <v>kvarh</v>
      </c>
      <c r="O386" s="193"/>
      <c r="Q386" s="40"/>
      <c r="S386" s="31"/>
      <c r="T386" s="24"/>
    </row>
    <row r="387" spans="2:20" s="39" customFormat="1" ht="15" outlineLevel="1" x14ac:dyDescent="0.25">
      <c r="B387" s="369"/>
      <c r="C387" s="228"/>
      <c r="D387" s="121" t="str">
        <f t="shared" si="53"/>
        <v>ER+P-1_i</v>
      </c>
      <c r="E387" s="338">
        <v>374</v>
      </c>
      <c r="F387" s="275">
        <f t="shared" si="45"/>
        <v>1696</v>
      </c>
      <c r="G387" s="127"/>
      <c r="H387" s="127"/>
      <c r="I387" s="116" t="s">
        <v>158</v>
      </c>
      <c r="J387" s="328">
        <f t="shared" si="46"/>
        <v>1048</v>
      </c>
      <c r="K387" s="321" t="str">
        <f t="shared" si="51"/>
        <v>Energie réactive positive de la période P-1, en période d'injection d'énergie active, pour la période tarifaire →</v>
      </c>
      <c r="L387" s="322" t="str">
        <f t="shared" si="52"/>
        <v>Injection</v>
      </c>
      <c r="M387" s="269" t="s">
        <v>218</v>
      </c>
      <c r="N387" s="349" t="str">
        <f t="shared" si="54"/>
        <v>kvarh</v>
      </c>
      <c r="O387" s="193"/>
      <c r="Q387" s="40"/>
      <c r="S387" s="31"/>
      <c r="T387" s="24"/>
    </row>
    <row r="388" spans="2:20" s="39" customFormat="1" ht="15" outlineLevel="1" x14ac:dyDescent="0.25">
      <c r="B388" s="369"/>
      <c r="C388" s="228"/>
      <c r="D388" s="121" t="str">
        <f t="shared" si="53"/>
        <v>ER+P-1_i</v>
      </c>
      <c r="E388" s="338">
        <v>375</v>
      </c>
      <c r="F388" s="275">
        <f t="shared" si="45"/>
        <v>1700</v>
      </c>
      <c r="G388" s="127"/>
      <c r="H388" s="127"/>
      <c r="I388" s="116" t="s">
        <v>158</v>
      </c>
      <c r="J388" s="328">
        <f t="shared" si="46"/>
        <v>1050</v>
      </c>
      <c r="K388" s="321" t="str">
        <f t="shared" si="51"/>
        <v>Energie réactive positive de la période P-1, en période d'injection d'énergie active, pour la période tarifaire →</v>
      </c>
      <c r="L388" s="322" t="str">
        <f t="shared" si="52"/>
        <v>Injection</v>
      </c>
      <c r="M388" s="269" t="s">
        <v>226</v>
      </c>
      <c r="N388" s="349" t="str">
        <f t="shared" si="54"/>
        <v>kvarh</v>
      </c>
      <c r="O388" s="193"/>
      <c r="Q388" s="40"/>
      <c r="S388" s="31"/>
      <c r="T388" s="24"/>
    </row>
    <row r="389" spans="2:20" s="39" customFormat="1" ht="15" outlineLevel="1" x14ac:dyDescent="0.25">
      <c r="B389" s="369"/>
      <c r="C389" s="228"/>
      <c r="D389" s="121" t="str">
        <f t="shared" si="53"/>
        <v>ER+P-1_i</v>
      </c>
      <c r="E389" s="338">
        <v>376</v>
      </c>
      <c r="F389" s="275">
        <f t="shared" si="45"/>
        <v>1704</v>
      </c>
      <c r="G389" s="127"/>
      <c r="H389" s="127"/>
      <c r="I389" s="116" t="s">
        <v>158</v>
      </c>
      <c r="J389" s="328">
        <f t="shared" si="46"/>
        <v>1052</v>
      </c>
      <c r="K389" s="321" t="str">
        <f t="shared" si="51"/>
        <v>Energie réactive positive de la période P-1, en période d'injection d'énergie active, pour la période tarifaire →</v>
      </c>
      <c r="L389" s="322" t="str">
        <f t="shared" si="52"/>
        <v>Injection</v>
      </c>
      <c r="M389" s="269" t="s">
        <v>225</v>
      </c>
      <c r="N389" s="349" t="str">
        <f t="shared" si="54"/>
        <v>kvarh</v>
      </c>
      <c r="O389" s="193"/>
      <c r="Q389" s="40"/>
      <c r="S389" s="31"/>
      <c r="T389" s="24"/>
    </row>
    <row r="390" spans="2:20" s="39" customFormat="1" ht="15" outlineLevel="1" x14ac:dyDescent="0.25">
      <c r="B390" s="369"/>
      <c r="C390" s="228"/>
      <c r="D390" s="121" t="str">
        <f t="shared" si="53"/>
        <v>ER+P-1_i</v>
      </c>
      <c r="E390" s="338">
        <v>377</v>
      </c>
      <c r="F390" s="275">
        <f t="shared" si="45"/>
        <v>1708</v>
      </c>
      <c r="G390" s="127"/>
      <c r="H390" s="127"/>
      <c r="I390" s="116" t="s">
        <v>158</v>
      </c>
      <c r="J390" s="328">
        <f t="shared" si="46"/>
        <v>1054</v>
      </c>
      <c r="K390" s="321" t="str">
        <f t="shared" si="51"/>
        <v>Energie réactive positive de la période P-1, en période d'injection d'énergie active, pour la période tarifaire →</v>
      </c>
      <c r="L390" s="322" t="str">
        <f t="shared" si="52"/>
        <v>Injection</v>
      </c>
      <c r="M390" s="269" t="s">
        <v>227</v>
      </c>
      <c r="N390" s="349" t="str">
        <f t="shared" si="54"/>
        <v>kvarh</v>
      </c>
      <c r="O390" s="193"/>
      <c r="Q390" s="40"/>
      <c r="S390" s="31"/>
      <c r="T390" s="24"/>
    </row>
    <row r="391" spans="2:20" s="39" customFormat="1" ht="15" outlineLevel="1" x14ac:dyDescent="0.25">
      <c r="B391" s="369"/>
      <c r="C391" s="228"/>
      <c r="D391" s="121" t="str">
        <f t="shared" si="53"/>
        <v>ER+P-1_i</v>
      </c>
      <c r="E391" s="338">
        <v>378</v>
      </c>
      <c r="F391" s="275">
        <f t="shared" si="45"/>
        <v>1712</v>
      </c>
      <c r="G391" s="127"/>
      <c r="H391" s="127"/>
      <c r="I391" s="116" t="s">
        <v>158</v>
      </c>
      <c r="J391" s="328">
        <f t="shared" si="46"/>
        <v>1056</v>
      </c>
      <c r="K391" s="321" t="str">
        <f t="shared" si="51"/>
        <v>Energie réactive positive de la période P-1, en période d'injection d'énergie active, pour la période tarifaire →</v>
      </c>
      <c r="L391" s="322" t="str">
        <f t="shared" si="52"/>
        <v>Injection</v>
      </c>
      <c r="M391" s="269" t="s">
        <v>230</v>
      </c>
      <c r="N391" s="349" t="str">
        <f t="shared" si="54"/>
        <v>kvarh</v>
      </c>
      <c r="O391" s="193"/>
      <c r="Q391" s="40"/>
      <c r="S391" s="31"/>
      <c r="T391" s="24"/>
    </row>
    <row r="392" spans="2:20" s="39" customFormat="1" ht="15" outlineLevel="1" x14ac:dyDescent="0.25">
      <c r="B392" s="369"/>
      <c r="C392" s="228"/>
      <c r="D392" s="121" t="str">
        <f t="shared" si="53"/>
        <v>ER+P-1_i</v>
      </c>
      <c r="E392" s="338">
        <v>379</v>
      </c>
      <c r="F392" s="275">
        <f t="shared" si="45"/>
        <v>1716</v>
      </c>
      <c r="G392" s="127"/>
      <c r="H392" s="127"/>
      <c r="I392" s="116" t="s">
        <v>158</v>
      </c>
      <c r="J392" s="328">
        <f t="shared" si="46"/>
        <v>1058</v>
      </c>
      <c r="K392" s="321" t="str">
        <f t="shared" si="51"/>
        <v>Energie réactive positive de la période P-1, en période d'injection d'énergie active, pour la période tarifaire →</v>
      </c>
      <c r="L392" s="322" t="str">
        <f t="shared" si="52"/>
        <v>Injection</v>
      </c>
      <c r="M392" s="269" t="s">
        <v>221</v>
      </c>
      <c r="N392" s="349" t="str">
        <f t="shared" si="54"/>
        <v>kvarh</v>
      </c>
      <c r="O392" s="193"/>
      <c r="Q392" s="40"/>
      <c r="S392" s="31"/>
      <c r="T392" s="24"/>
    </row>
    <row r="393" spans="2:20" s="39" customFormat="1" ht="15" outlineLevel="1" x14ac:dyDescent="0.25">
      <c r="B393" s="369"/>
      <c r="C393" s="228"/>
      <c r="D393" s="121" t="str">
        <f t="shared" si="53"/>
        <v>ER+P-1_i</v>
      </c>
      <c r="E393" s="338">
        <v>380</v>
      </c>
      <c r="F393" s="275">
        <f t="shared" si="45"/>
        <v>1720</v>
      </c>
      <c r="G393" s="127"/>
      <c r="H393" s="127"/>
      <c r="I393" s="116" t="s">
        <v>158</v>
      </c>
      <c r="J393" s="328">
        <f t="shared" si="46"/>
        <v>1060</v>
      </c>
      <c r="K393" s="321" t="str">
        <f t="shared" si="51"/>
        <v>Energie réactive positive de la période P-1, en période d'injection d'énergie active, pour la période tarifaire →</v>
      </c>
      <c r="L393" s="322" t="str">
        <f t="shared" si="52"/>
        <v>Injection</v>
      </c>
      <c r="M393" s="269" t="s">
        <v>219</v>
      </c>
      <c r="N393" s="349" t="str">
        <f t="shared" si="54"/>
        <v>kvarh</v>
      </c>
      <c r="O393" s="193"/>
      <c r="Q393" s="40"/>
      <c r="S393" s="31"/>
      <c r="T393" s="24"/>
    </row>
    <row r="394" spans="2:20" s="39" customFormat="1" ht="15" outlineLevel="1" x14ac:dyDescent="0.25">
      <c r="B394" s="369"/>
      <c r="C394" s="228"/>
      <c r="D394" s="121" t="str">
        <f t="shared" si="53"/>
        <v>ER+P-1_i</v>
      </c>
      <c r="E394" s="338">
        <v>381</v>
      </c>
      <c r="F394" s="275">
        <f t="shared" si="45"/>
        <v>1724</v>
      </c>
      <c r="G394" s="127"/>
      <c r="H394" s="127"/>
      <c r="I394" s="116" t="s">
        <v>158</v>
      </c>
      <c r="J394" s="328">
        <f t="shared" si="46"/>
        <v>1062</v>
      </c>
      <c r="K394" s="321" t="str">
        <f t="shared" si="51"/>
        <v>Energie réactive positive de la période P-1, en période d'injection d'énergie active, pour la période tarifaire →</v>
      </c>
      <c r="L394" s="322" t="str">
        <f t="shared" si="52"/>
        <v>Injection</v>
      </c>
      <c r="M394" s="269" t="s">
        <v>217</v>
      </c>
      <c r="N394" s="349" t="str">
        <f t="shared" si="54"/>
        <v>kvarh</v>
      </c>
      <c r="O394" s="193"/>
      <c r="Q394" s="40"/>
      <c r="S394" s="31"/>
      <c r="T394" s="24"/>
    </row>
    <row r="395" spans="2:20" s="39" customFormat="1" ht="15" outlineLevel="1" x14ac:dyDescent="0.25">
      <c r="B395" s="369"/>
      <c r="C395" s="228"/>
      <c r="D395" s="121" t="str">
        <f t="shared" si="53"/>
        <v>ER+P-1_i</v>
      </c>
      <c r="E395" s="338">
        <v>382</v>
      </c>
      <c r="F395" s="275">
        <f t="shared" si="45"/>
        <v>1728</v>
      </c>
      <c r="G395" s="127"/>
      <c r="H395" s="127"/>
      <c r="I395" s="116" t="s">
        <v>158</v>
      </c>
      <c r="J395" s="328">
        <f t="shared" si="46"/>
        <v>1064</v>
      </c>
      <c r="K395" s="321" t="str">
        <f t="shared" si="51"/>
        <v>Energie réactive positive de la période P-1, en période d'injection d'énergie active, pour la période tarifaire →</v>
      </c>
      <c r="L395" s="322" t="str">
        <f t="shared" si="52"/>
        <v>Injection</v>
      </c>
      <c r="M395" s="269" t="s">
        <v>223</v>
      </c>
      <c r="N395" s="349" t="str">
        <f t="shared" si="54"/>
        <v>kvarh</v>
      </c>
      <c r="O395" s="193"/>
      <c r="Q395" s="40"/>
      <c r="S395" s="31"/>
      <c r="T395" s="24"/>
    </row>
    <row r="396" spans="2:20" s="39" customFormat="1" ht="15" outlineLevel="1" x14ac:dyDescent="0.25">
      <c r="B396" s="369"/>
      <c r="C396" s="228"/>
      <c r="D396" s="121" t="str">
        <f t="shared" si="53"/>
        <v>ER+P-1_i</v>
      </c>
      <c r="E396" s="338">
        <v>383</v>
      </c>
      <c r="F396" s="275">
        <f t="shared" si="45"/>
        <v>1732</v>
      </c>
      <c r="G396" s="127"/>
      <c r="H396" s="127"/>
      <c r="I396" s="116" t="s">
        <v>158</v>
      </c>
      <c r="J396" s="328">
        <f t="shared" si="46"/>
        <v>1066</v>
      </c>
      <c r="K396" s="321" t="str">
        <f t="shared" si="51"/>
        <v>Energie réactive positive de la période P-1, en période d'injection d'énergie active, pour la période tarifaire →</v>
      </c>
      <c r="L396" s="322" t="str">
        <f t="shared" si="52"/>
        <v>Injection</v>
      </c>
      <c r="M396" s="269" t="s">
        <v>158</v>
      </c>
      <c r="N396" s="349" t="str">
        <f t="shared" si="54"/>
        <v>kvarh</v>
      </c>
      <c r="O396" s="193"/>
      <c r="Q396" s="40"/>
      <c r="S396" s="31"/>
      <c r="T396" s="24"/>
    </row>
    <row r="397" spans="2:20" s="39" customFormat="1" ht="15" outlineLevel="1" x14ac:dyDescent="0.25">
      <c r="B397" s="369"/>
      <c r="C397" s="228"/>
      <c r="D397" s="121" t="str">
        <f t="shared" si="53"/>
        <v>ER+P-1_i</v>
      </c>
      <c r="E397" s="338">
        <v>384</v>
      </c>
      <c r="F397" s="275">
        <f t="shared" si="45"/>
        <v>1736</v>
      </c>
      <c r="G397" s="127"/>
      <c r="H397" s="127"/>
      <c r="I397" s="116" t="s">
        <v>158</v>
      </c>
      <c r="J397" s="328">
        <f t="shared" si="46"/>
        <v>1068</v>
      </c>
      <c r="K397" s="321" t="str">
        <f t="shared" si="51"/>
        <v>Energie réactive positive de la période P-1, en période d'injection d'énergie active, pour la période tarifaire →</v>
      </c>
      <c r="L397" s="322" t="str">
        <f t="shared" si="52"/>
        <v>Injection</v>
      </c>
      <c r="M397" s="269" t="s">
        <v>224</v>
      </c>
      <c r="N397" s="349" t="str">
        <f t="shared" si="54"/>
        <v>kvarh</v>
      </c>
      <c r="O397" s="193"/>
      <c r="Q397" s="40"/>
      <c r="S397" s="31"/>
      <c r="T397" s="24"/>
    </row>
    <row r="398" spans="2:20" s="39" customFormat="1" ht="15" outlineLevel="1" x14ac:dyDescent="0.25">
      <c r="B398" s="369"/>
      <c r="C398" s="228"/>
      <c r="D398" s="121" t="str">
        <f t="shared" si="53"/>
        <v>ER+P-1_i</v>
      </c>
      <c r="E398" s="338">
        <v>385</v>
      </c>
      <c r="F398" s="275">
        <f t="shared" si="45"/>
        <v>1740</v>
      </c>
      <c r="G398" s="127"/>
      <c r="H398" s="127"/>
      <c r="I398" s="116" t="s">
        <v>158</v>
      </c>
      <c r="J398" s="328">
        <f t="shared" si="46"/>
        <v>1070</v>
      </c>
      <c r="K398" s="321" t="str">
        <f t="shared" si="51"/>
        <v>Energie réactive positive de la période P-1, en période d'injection d'énergie active, pour la période tarifaire →</v>
      </c>
      <c r="L398" s="322" t="str">
        <f t="shared" si="52"/>
        <v>Injection</v>
      </c>
      <c r="M398" s="269" t="s">
        <v>229</v>
      </c>
      <c r="N398" s="349" t="str">
        <f t="shared" si="54"/>
        <v>kvarh</v>
      </c>
      <c r="O398" s="193"/>
      <c r="Q398" s="40"/>
      <c r="S398" s="31"/>
      <c r="T398" s="24"/>
    </row>
    <row r="399" spans="2:20" s="39" customFormat="1" ht="15" outlineLevel="1" x14ac:dyDescent="0.25">
      <c r="B399" s="333"/>
      <c r="C399" s="228"/>
      <c r="D399" s="262" t="str">
        <f>CONCATENATE(D398," - Cumule")</f>
        <v>ER+P-1_i - Cumule</v>
      </c>
      <c r="E399" s="338">
        <v>386</v>
      </c>
      <c r="F399" s="275">
        <f t="shared" ref="F399:F430" si="55">4*(O$11*(D$11-1)+E399)+F$12</f>
        <v>1744</v>
      </c>
      <c r="G399" s="274"/>
      <c r="H399" s="274"/>
      <c r="I399" s="116" t="s">
        <v>158</v>
      </c>
      <c r="J399" s="327">
        <f t="shared" ref="J399:J431" si="56">300+2*O$11*(D$11-1)+2*E399</f>
        <v>1072</v>
      </c>
      <c r="K399" s="303" t="str">
        <f>CONCATENATE("Cumule Energie Réactive Positive injectée sur la période P-1 [",J384,"-",J398,"]")</f>
        <v>Cumule Energie Réactive Positive injectée sur la période P-1 [1042-1070]</v>
      </c>
      <c r="L399" s="368" t="str">
        <f>L398</f>
        <v>Injection</v>
      </c>
      <c r="M399" s="264" t="s">
        <v>779</v>
      </c>
      <c r="N399" s="264" t="str">
        <f>N398</f>
        <v>kvarh</v>
      </c>
      <c r="O399" s="47"/>
      <c r="Q399" s="110"/>
      <c r="S399" s="31"/>
      <c r="T399" s="24"/>
    </row>
    <row r="400" spans="2:20" s="39" customFormat="1" ht="15" outlineLevel="1" x14ac:dyDescent="0.25">
      <c r="B400" s="370"/>
      <c r="C400" s="324"/>
      <c r="D400" s="120" t="str">
        <f>D176</f>
        <v>ER-P-1_s</v>
      </c>
      <c r="E400" s="338">
        <v>387</v>
      </c>
      <c r="F400" s="275">
        <f t="shared" si="55"/>
        <v>1748</v>
      </c>
      <c r="G400" s="127"/>
      <c r="H400" s="127"/>
      <c r="I400" s="116" t="s">
        <v>158</v>
      </c>
      <c r="J400" s="328">
        <f t="shared" si="56"/>
        <v>1074</v>
      </c>
      <c r="K400" s="191" t="s">
        <v>991</v>
      </c>
      <c r="L400" s="272" t="s">
        <v>566</v>
      </c>
      <c r="M400" s="89" t="s">
        <v>231</v>
      </c>
      <c r="N400" s="89" t="s">
        <v>296</v>
      </c>
      <c r="O400" s="193"/>
      <c r="Q400" s="40"/>
      <c r="S400" s="31"/>
      <c r="T400" s="24"/>
    </row>
    <row r="401" spans="2:20" s="39" customFormat="1" ht="15" outlineLevel="1" x14ac:dyDescent="0.25">
      <c r="B401" s="369"/>
      <c r="C401" s="228"/>
      <c r="D401" s="121" t="str">
        <f>D400</f>
        <v>ER-P-1_s</v>
      </c>
      <c r="E401" s="338">
        <v>388</v>
      </c>
      <c r="F401" s="275">
        <f t="shared" si="55"/>
        <v>1752</v>
      </c>
      <c r="G401" s="127"/>
      <c r="H401" s="127"/>
      <c r="I401" s="116" t="s">
        <v>158</v>
      </c>
      <c r="J401" s="328">
        <f t="shared" si="56"/>
        <v>1076</v>
      </c>
      <c r="K401" s="321" t="str">
        <f t="shared" ref="K401:K414" si="57">K400</f>
        <v>Energie réactive négative de la période P-1, en période de soutirage d'énergie active, pour la période tarifaire →</v>
      </c>
      <c r="L401" s="322" t="str">
        <f t="shared" ref="L401:L414" si="58">L400</f>
        <v>Soutirage</v>
      </c>
      <c r="M401" s="269" t="s">
        <v>222</v>
      </c>
      <c r="N401" s="349" t="str">
        <f>N400</f>
        <v>kvarh</v>
      </c>
      <c r="O401" s="193"/>
      <c r="Q401" s="40"/>
      <c r="S401" s="31"/>
      <c r="T401" s="24"/>
    </row>
    <row r="402" spans="2:20" s="39" customFormat="1" ht="15" outlineLevel="1" x14ac:dyDescent="0.25">
      <c r="B402" s="369"/>
      <c r="C402" s="228"/>
      <c r="D402" s="121" t="str">
        <f t="shared" ref="D402:D414" si="59">D401</f>
        <v>ER-P-1_s</v>
      </c>
      <c r="E402" s="338">
        <v>389</v>
      </c>
      <c r="F402" s="275">
        <f t="shared" si="55"/>
        <v>1756</v>
      </c>
      <c r="G402" s="127"/>
      <c r="H402" s="127"/>
      <c r="I402" s="116" t="s">
        <v>158</v>
      </c>
      <c r="J402" s="328">
        <f t="shared" si="56"/>
        <v>1078</v>
      </c>
      <c r="K402" s="321" t="str">
        <f t="shared" si="57"/>
        <v>Energie réactive négative de la période P-1, en période de soutirage d'énergie active, pour la période tarifaire →</v>
      </c>
      <c r="L402" s="322" t="str">
        <f t="shared" si="58"/>
        <v>Soutirage</v>
      </c>
      <c r="M402" s="269" t="s">
        <v>220</v>
      </c>
      <c r="N402" s="349" t="str">
        <f t="shared" ref="N402:N414" si="60">N401</f>
        <v>kvarh</v>
      </c>
      <c r="O402" s="193"/>
      <c r="Q402" s="40"/>
      <c r="S402" s="31"/>
      <c r="T402" s="24"/>
    </row>
    <row r="403" spans="2:20" s="39" customFormat="1" ht="15" outlineLevel="1" x14ac:dyDescent="0.25">
      <c r="B403" s="369"/>
      <c r="C403" s="228"/>
      <c r="D403" s="121" t="str">
        <f t="shared" si="59"/>
        <v>ER-P-1_s</v>
      </c>
      <c r="E403" s="338">
        <v>390</v>
      </c>
      <c r="F403" s="275">
        <f t="shared" si="55"/>
        <v>1760</v>
      </c>
      <c r="G403" s="127"/>
      <c r="H403" s="127"/>
      <c r="I403" s="116" t="s">
        <v>158</v>
      </c>
      <c r="J403" s="328">
        <f t="shared" si="56"/>
        <v>1080</v>
      </c>
      <c r="K403" s="321" t="str">
        <f t="shared" si="57"/>
        <v>Energie réactive négative de la période P-1, en période de soutirage d'énergie active, pour la période tarifaire →</v>
      </c>
      <c r="L403" s="322" t="str">
        <f t="shared" si="58"/>
        <v>Soutirage</v>
      </c>
      <c r="M403" s="269" t="s">
        <v>218</v>
      </c>
      <c r="N403" s="349" t="str">
        <f t="shared" si="60"/>
        <v>kvarh</v>
      </c>
      <c r="O403" s="193"/>
      <c r="Q403" s="40"/>
      <c r="S403" s="31"/>
      <c r="T403" s="24"/>
    </row>
    <row r="404" spans="2:20" s="39" customFormat="1" ht="15" outlineLevel="1" x14ac:dyDescent="0.25">
      <c r="B404" s="369"/>
      <c r="C404" s="228"/>
      <c r="D404" s="121" t="str">
        <f t="shared" si="59"/>
        <v>ER-P-1_s</v>
      </c>
      <c r="E404" s="338">
        <v>391</v>
      </c>
      <c r="F404" s="275">
        <f t="shared" si="55"/>
        <v>1764</v>
      </c>
      <c r="G404" s="127"/>
      <c r="H404" s="127"/>
      <c r="I404" s="116" t="s">
        <v>158</v>
      </c>
      <c r="J404" s="328">
        <f t="shared" si="56"/>
        <v>1082</v>
      </c>
      <c r="K404" s="321" t="str">
        <f t="shared" si="57"/>
        <v>Energie réactive négative de la période P-1, en période de soutirage d'énergie active, pour la période tarifaire →</v>
      </c>
      <c r="L404" s="322" t="str">
        <f t="shared" si="58"/>
        <v>Soutirage</v>
      </c>
      <c r="M404" s="269" t="s">
        <v>226</v>
      </c>
      <c r="N404" s="349" t="str">
        <f t="shared" si="60"/>
        <v>kvarh</v>
      </c>
      <c r="O404" s="193"/>
      <c r="Q404" s="40"/>
      <c r="S404" s="31"/>
      <c r="T404" s="24"/>
    </row>
    <row r="405" spans="2:20" s="39" customFormat="1" ht="15" outlineLevel="1" x14ac:dyDescent="0.25">
      <c r="B405" s="369"/>
      <c r="C405" s="228"/>
      <c r="D405" s="121" t="str">
        <f t="shared" si="59"/>
        <v>ER-P-1_s</v>
      </c>
      <c r="E405" s="338">
        <v>392</v>
      </c>
      <c r="F405" s="275">
        <f t="shared" si="55"/>
        <v>1768</v>
      </c>
      <c r="G405" s="127"/>
      <c r="H405" s="127"/>
      <c r="I405" s="116" t="s">
        <v>158</v>
      </c>
      <c r="J405" s="328">
        <f t="shared" si="56"/>
        <v>1084</v>
      </c>
      <c r="K405" s="321" t="str">
        <f t="shared" si="57"/>
        <v>Energie réactive négative de la période P-1, en période de soutirage d'énergie active, pour la période tarifaire →</v>
      </c>
      <c r="L405" s="322" t="str">
        <f t="shared" si="58"/>
        <v>Soutirage</v>
      </c>
      <c r="M405" s="269" t="s">
        <v>225</v>
      </c>
      <c r="N405" s="349" t="str">
        <f t="shared" si="60"/>
        <v>kvarh</v>
      </c>
      <c r="O405" s="193"/>
      <c r="Q405" s="40"/>
      <c r="S405" s="31"/>
      <c r="T405" s="24"/>
    </row>
    <row r="406" spans="2:20" s="39" customFormat="1" ht="15" outlineLevel="1" x14ac:dyDescent="0.25">
      <c r="B406" s="369"/>
      <c r="C406" s="228"/>
      <c r="D406" s="121" t="str">
        <f t="shared" si="59"/>
        <v>ER-P-1_s</v>
      </c>
      <c r="E406" s="338">
        <v>393</v>
      </c>
      <c r="F406" s="275">
        <f t="shared" si="55"/>
        <v>1772</v>
      </c>
      <c r="G406" s="127"/>
      <c r="H406" s="127"/>
      <c r="I406" s="116" t="s">
        <v>158</v>
      </c>
      <c r="J406" s="328">
        <f t="shared" si="56"/>
        <v>1086</v>
      </c>
      <c r="K406" s="321" t="str">
        <f t="shared" si="57"/>
        <v>Energie réactive négative de la période P-1, en période de soutirage d'énergie active, pour la période tarifaire →</v>
      </c>
      <c r="L406" s="322" t="str">
        <f t="shared" si="58"/>
        <v>Soutirage</v>
      </c>
      <c r="M406" s="269" t="s">
        <v>227</v>
      </c>
      <c r="N406" s="349" t="str">
        <f t="shared" si="60"/>
        <v>kvarh</v>
      </c>
      <c r="O406" s="193"/>
      <c r="Q406" s="40"/>
      <c r="S406" s="31"/>
      <c r="T406" s="24"/>
    </row>
    <row r="407" spans="2:20" s="39" customFormat="1" ht="15" outlineLevel="1" x14ac:dyDescent="0.25">
      <c r="B407" s="369"/>
      <c r="C407" s="228"/>
      <c r="D407" s="121" t="str">
        <f t="shared" si="59"/>
        <v>ER-P-1_s</v>
      </c>
      <c r="E407" s="338">
        <v>394</v>
      </c>
      <c r="F407" s="275">
        <f t="shared" si="55"/>
        <v>1776</v>
      </c>
      <c r="G407" s="127"/>
      <c r="H407" s="127"/>
      <c r="I407" s="116" t="s">
        <v>158</v>
      </c>
      <c r="J407" s="328">
        <f t="shared" si="56"/>
        <v>1088</v>
      </c>
      <c r="K407" s="321" t="str">
        <f t="shared" si="57"/>
        <v>Energie réactive négative de la période P-1, en période de soutirage d'énergie active, pour la période tarifaire →</v>
      </c>
      <c r="L407" s="322" t="str">
        <f t="shared" si="58"/>
        <v>Soutirage</v>
      </c>
      <c r="M407" s="269" t="s">
        <v>230</v>
      </c>
      <c r="N407" s="349" t="str">
        <f t="shared" si="60"/>
        <v>kvarh</v>
      </c>
      <c r="O407" s="193"/>
      <c r="Q407" s="40"/>
      <c r="S407" s="31"/>
      <c r="T407" s="24"/>
    </row>
    <row r="408" spans="2:20" s="39" customFormat="1" ht="15" outlineLevel="1" x14ac:dyDescent="0.25">
      <c r="B408" s="369"/>
      <c r="C408" s="228"/>
      <c r="D408" s="121" t="str">
        <f t="shared" si="59"/>
        <v>ER-P-1_s</v>
      </c>
      <c r="E408" s="338">
        <v>395</v>
      </c>
      <c r="F408" s="275">
        <f t="shared" si="55"/>
        <v>1780</v>
      </c>
      <c r="G408" s="127"/>
      <c r="H408" s="127"/>
      <c r="I408" s="116" t="s">
        <v>158</v>
      </c>
      <c r="J408" s="328">
        <f t="shared" si="56"/>
        <v>1090</v>
      </c>
      <c r="K408" s="321" t="str">
        <f t="shared" si="57"/>
        <v>Energie réactive négative de la période P-1, en période de soutirage d'énergie active, pour la période tarifaire →</v>
      </c>
      <c r="L408" s="322" t="str">
        <f t="shared" si="58"/>
        <v>Soutirage</v>
      </c>
      <c r="M408" s="269" t="s">
        <v>221</v>
      </c>
      <c r="N408" s="349" t="str">
        <f t="shared" si="60"/>
        <v>kvarh</v>
      </c>
      <c r="O408" s="193"/>
      <c r="Q408" s="40"/>
      <c r="S408" s="31"/>
      <c r="T408" s="24"/>
    </row>
    <row r="409" spans="2:20" s="39" customFormat="1" ht="15" outlineLevel="1" x14ac:dyDescent="0.25">
      <c r="B409" s="369"/>
      <c r="C409" s="228"/>
      <c r="D409" s="121" t="str">
        <f t="shared" si="59"/>
        <v>ER-P-1_s</v>
      </c>
      <c r="E409" s="338">
        <v>396</v>
      </c>
      <c r="F409" s="275">
        <f t="shared" si="55"/>
        <v>1784</v>
      </c>
      <c r="G409" s="127"/>
      <c r="H409" s="127"/>
      <c r="I409" s="116" t="s">
        <v>158</v>
      </c>
      <c r="J409" s="328">
        <f t="shared" si="56"/>
        <v>1092</v>
      </c>
      <c r="K409" s="321" t="str">
        <f t="shared" si="57"/>
        <v>Energie réactive négative de la période P-1, en période de soutirage d'énergie active, pour la période tarifaire →</v>
      </c>
      <c r="L409" s="322" t="str">
        <f t="shared" si="58"/>
        <v>Soutirage</v>
      </c>
      <c r="M409" s="269" t="s">
        <v>219</v>
      </c>
      <c r="N409" s="349" t="str">
        <f t="shared" si="60"/>
        <v>kvarh</v>
      </c>
      <c r="O409" s="193"/>
      <c r="Q409" s="40"/>
      <c r="S409" s="31"/>
      <c r="T409" s="24"/>
    </row>
    <row r="410" spans="2:20" s="39" customFormat="1" ht="15" outlineLevel="1" x14ac:dyDescent="0.25">
      <c r="B410" s="369"/>
      <c r="C410" s="228"/>
      <c r="D410" s="121" t="str">
        <f t="shared" si="59"/>
        <v>ER-P-1_s</v>
      </c>
      <c r="E410" s="338">
        <v>397</v>
      </c>
      <c r="F410" s="275">
        <f t="shared" si="55"/>
        <v>1788</v>
      </c>
      <c r="G410" s="127"/>
      <c r="H410" s="127"/>
      <c r="I410" s="116" t="s">
        <v>158</v>
      </c>
      <c r="J410" s="328">
        <f t="shared" si="56"/>
        <v>1094</v>
      </c>
      <c r="K410" s="321" t="str">
        <f t="shared" si="57"/>
        <v>Energie réactive négative de la période P-1, en période de soutirage d'énergie active, pour la période tarifaire →</v>
      </c>
      <c r="L410" s="322" t="str">
        <f t="shared" si="58"/>
        <v>Soutirage</v>
      </c>
      <c r="M410" s="269" t="s">
        <v>217</v>
      </c>
      <c r="N410" s="349" t="str">
        <f t="shared" si="60"/>
        <v>kvarh</v>
      </c>
      <c r="O410" s="193"/>
      <c r="Q410" s="40"/>
      <c r="S410" s="31"/>
      <c r="T410" s="24"/>
    </row>
    <row r="411" spans="2:20" s="39" customFormat="1" ht="15" outlineLevel="1" x14ac:dyDescent="0.25">
      <c r="B411" s="369"/>
      <c r="C411" s="228"/>
      <c r="D411" s="121" t="str">
        <f t="shared" si="59"/>
        <v>ER-P-1_s</v>
      </c>
      <c r="E411" s="338">
        <v>398</v>
      </c>
      <c r="F411" s="275">
        <f t="shared" si="55"/>
        <v>1792</v>
      </c>
      <c r="G411" s="127"/>
      <c r="H411" s="127"/>
      <c r="I411" s="116" t="s">
        <v>158</v>
      </c>
      <c r="J411" s="328">
        <f t="shared" si="56"/>
        <v>1096</v>
      </c>
      <c r="K411" s="321" t="str">
        <f t="shared" si="57"/>
        <v>Energie réactive négative de la période P-1, en période de soutirage d'énergie active, pour la période tarifaire →</v>
      </c>
      <c r="L411" s="322" t="str">
        <f t="shared" si="58"/>
        <v>Soutirage</v>
      </c>
      <c r="M411" s="269" t="s">
        <v>223</v>
      </c>
      <c r="N411" s="349" t="str">
        <f t="shared" si="60"/>
        <v>kvarh</v>
      </c>
      <c r="O411" s="193"/>
      <c r="Q411" s="40"/>
      <c r="S411" s="31"/>
      <c r="T411" s="24"/>
    </row>
    <row r="412" spans="2:20" s="39" customFormat="1" ht="15" outlineLevel="1" x14ac:dyDescent="0.25">
      <c r="B412" s="369"/>
      <c r="C412" s="228"/>
      <c r="D412" s="121" t="str">
        <f t="shared" si="59"/>
        <v>ER-P-1_s</v>
      </c>
      <c r="E412" s="338">
        <v>399</v>
      </c>
      <c r="F412" s="275">
        <f t="shared" si="55"/>
        <v>1796</v>
      </c>
      <c r="G412" s="127"/>
      <c r="H412" s="127"/>
      <c r="I412" s="116" t="s">
        <v>158</v>
      </c>
      <c r="J412" s="328">
        <f t="shared" si="56"/>
        <v>1098</v>
      </c>
      <c r="K412" s="321" t="str">
        <f t="shared" si="57"/>
        <v>Energie réactive négative de la période P-1, en période de soutirage d'énergie active, pour la période tarifaire →</v>
      </c>
      <c r="L412" s="322" t="str">
        <f t="shared" si="58"/>
        <v>Soutirage</v>
      </c>
      <c r="M412" s="269" t="s">
        <v>158</v>
      </c>
      <c r="N412" s="349" t="str">
        <f t="shared" si="60"/>
        <v>kvarh</v>
      </c>
      <c r="O412" s="193"/>
      <c r="Q412" s="40"/>
      <c r="S412" s="31"/>
      <c r="T412" s="24"/>
    </row>
    <row r="413" spans="2:20" s="39" customFormat="1" ht="15" outlineLevel="1" x14ac:dyDescent="0.25">
      <c r="B413" s="369"/>
      <c r="C413" s="228"/>
      <c r="D413" s="121" t="str">
        <f t="shared" si="59"/>
        <v>ER-P-1_s</v>
      </c>
      <c r="E413" s="338">
        <v>400</v>
      </c>
      <c r="F413" s="275">
        <f t="shared" si="55"/>
        <v>1800</v>
      </c>
      <c r="G413" s="127"/>
      <c r="H413" s="127"/>
      <c r="I413" s="116" t="s">
        <v>158</v>
      </c>
      <c r="J413" s="328">
        <f t="shared" si="56"/>
        <v>1100</v>
      </c>
      <c r="K413" s="321" t="str">
        <f t="shared" si="57"/>
        <v>Energie réactive négative de la période P-1, en période de soutirage d'énergie active, pour la période tarifaire →</v>
      </c>
      <c r="L413" s="322" t="str">
        <f t="shared" si="58"/>
        <v>Soutirage</v>
      </c>
      <c r="M413" s="269" t="s">
        <v>224</v>
      </c>
      <c r="N413" s="349" t="str">
        <f t="shared" si="60"/>
        <v>kvarh</v>
      </c>
      <c r="O413" s="193"/>
      <c r="Q413" s="40"/>
      <c r="S413" s="31"/>
      <c r="T413" s="24"/>
    </row>
    <row r="414" spans="2:20" s="39" customFormat="1" ht="15" outlineLevel="1" x14ac:dyDescent="0.25">
      <c r="B414" s="369"/>
      <c r="C414" s="228"/>
      <c r="D414" s="121" t="str">
        <f t="shared" si="59"/>
        <v>ER-P-1_s</v>
      </c>
      <c r="E414" s="338">
        <v>401</v>
      </c>
      <c r="F414" s="275">
        <f t="shared" si="55"/>
        <v>1804</v>
      </c>
      <c r="G414" s="127"/>
      <c r="H414" s="127"/>
      <c r="I414" s="116" t="s">
        <v>158</v>
      </c>
      <c r="J414" s="328">
        <f t="shared" si="56"/>
        <v>1102</v>
      </c>
      <c r="K414" s="321" t="str">
        <f t="shared" si="57"/>
        <v>Energie réactive négative de la période P-1, en période de soutirage d'énergie active, pour la période tarifaire →</v>
      </c>
      <c r="L414" s="322" t="str">
        <f t="shared" si="58"/>
        <v>Soutirage</v>
      </c>
      <c r="M414" s="269" t="s">
        <v>229</v>
      </c>
      <c r="N414" s="349" t="str">
        <f t="shared" si="60"/>
        <v>kvarh</v>
      </c>
      <c r="O414" s="193"/>
      <c r="Q414" s="40"/>
      <c r="S414" s="31"/>
      <c r="T414" s="24"/>
    </row>
    <row r="415" spans="2:20" s="39" customFormat="1" ht="15" outlineLevel="1" x14ac:dyDescent="0.25">
      <c r="B415" s="333"/>
      <c r="C415" s="228"/>
      <c r="D415" s="262" t="str">
        <f>CONCATENATE(D414," - Cumule")</f>
        <v>ER-P-1_s - Cumule</v>
      </c>
      <c r="E415" s="338">
        <v>402</v>
      </c>
      <c r="F415" s="275">
        <f t="shared" si="55"/>
        <v>1808</v>
      </c>
      <c r="G415" s="274"/>
      <c r="H415" s="274"/>
      <c r="I415" s="116" t="s">
        <v>158</v>
      </c>
      <c r="J415" s="327">
        <f t="shared" si="56"/>
        <v>1104</v>
      </c>
      <c r="K415" s="303" t="str">
        <f>CONCATENATE("Cumule Energie Réactive Négative Soutirée sur la période P-1 [",J400,"-",J414,"]")</f>
        <v>Cumule Energie Réactive Négative Soutirée sur la période P-1 [1074-1102]</v>
      </c>
      <c r="L415" s="368" t="str">
        <f>L414</f>
        <v>Soutirage</v>
      </c>
      <c r="M415" s="264" t="s">
        <v>779</v>
      </c>
      <c r="N415" s="264" t="str">
        <f>N414</f>
        <v>kvarh</v>
      </c>
      <c r="O415" s="47"/>
      <c r="Q415" s="110"/>
      <c r="S415" s="31"/>
      <c r="T415" s="24"/>
    </row>
    <row r="416" spans="2:20" s="39" customFormat="1" ht="15" outlineLevel="1" x14ac:dyDescent="0.25">
      <c r="B416" s="370"/>
      <c r="C416" s="324"/>
      <c r="D416" s="120" t="str">
        <f>D177</f>
        <v>ER-P-1_i</v>
      </c>
      <c r="E416" s="338">
        <v>403</v>
      </c>
      <c r="F416" s="275">
        <f t="shared" si="55"/>
        <v>1812</v>
      </c>
      <c r="G416" s="127"/>
      <c r="H416" s="127"/>
      <c r="I416" s="116" t="s">
        <v>158</v>
      </c>
      <c r="J416" s="328">
        <f t="shared" si="56"/>
        <v>1106</v>
      </c>
      <c r="K416" s="191" t="s">
        <v>993</v>
      </c>
      <c r="L416" s="269" t="s">
        <v>567</v>
      </c>
      <c r="M416" s="89" t="s">
        <v>231</v>
      </c>
      <c r="N416" s="89" t="s">
        <v>296</v>
      </c>
      <c r="O416" s="193"/>
      <c r="Q416" s="40"/>
      <c r="S416" s="31"/>
      <c r="T416" s="24"/>
    </row>
    <row r="417" spans="2:20" s="39" customFormat="1" ht="15" outlineLevel="1" x14ac:dyDescent="0.25">
      <c r="B417" s="369"/>
      <c r="C417" s="228"/>
      <c r="D417" s="121" t="str">
        <f>D416</f>
        <v>ER-P-1_i</v>
      </c>
      <c r="E417" s="338">
        <v>404</v>
      </c>
      <c r="F417" s="275">
        <f t="shared" si="55"/>
        <v>1816</v>
      </c>
      <c r="G417" s="127"/>
      <c r="H417" s="127"/>
      <c r="I417" s="116" t="s">
        <v>158</v>
      </c>
      <c r="J417" s="328">
        <f t="shared" si="56"/>
        <v>1108</v>
      </c>
      <c r="K417" s="321" t="str">
        <f t="shared" ref="K417:L421" si="61">K416</f>
        <v>Energie réactive négative pour la période P-1,en période d'injection d'énergie active, pour la période tarifaire →</v>
      </c>
      <c r="L417" s="322" t="str">
        <f>L416</f>
        <v>Injection</v>
      </c>
      <c r="M417" s="269" t="s">
        <v>222</v>
      </c>
      <c r="N417" s="349" t="str">
        <f>N416</f>
        <v>kvarh</v>
      </c>
      <c r="O417" s="193"/>
      <c r="Q417" s="40"/>
      <c r="S417" s="31"/>
      <c r="T417" s="24"/>
    </row>
    <row r="418" spans="2:20" s="39" customFormat="1" ht="15" outlineLevel="1" x14ac:dyDescent="0.25">
      <c r="B418" s="369"/>
      <c r="C418" s="228"/>
      <c r="D418" s="121" t="str">
        <f t="shared" ref="D418:D430" si="62">D417</f>
        <v>ER-P-1_i</v>
      </c>
      <c r="E418" s="338">
        <v>405</v>
      </c>
      <c r="F418" s="275">
        <f t="shared" si="55"/>
        <v>1820</v>
      </c>
      <c r="G418" s="127"/>
      <c r="H418" s="127"/>
      <c r="I418" s="116" t="s">
        <v>158</v>
      </c>
      <c r="J418" s="328">
        <f t="shared" si="56"/>
        <v>1110</v>
      </c>
      <c r="K418" s="321" t="str">
        <f t="shared" si="61"/>
        <v>Energie réactive négative pour la période P-1,en période d'injection d'énergie active, pour la période tarifaire →</v>
      </c>
      <c r="L418" s="322" t="str">
        <f t="shared" si="61"/>
        <v>Injection</v>
      </c>
      <c r="M418" s="269" t="s">
        <v>220</v>
      </c>
      <c r="N418" s="349" t="str">
        <f t="shared" ref="N418:N430" si="63">N417</f>
        <v>kvarh</v>
      </c>
      <c r="O418" s="193"/>
      <c r="Q418" s="40"/>
      <c r="S418" s="31"/>
      <c r="T418" s="24"/>
    </row>
    <row r="419" spans="2:20" s="39" customFormat="1" ht="15" outlineLevel="1" x14ac:dyDescent="0.25">
      <c r="B419" s="369"/>
      <c r="C419" s="228"/>
      <c r="D419" s="121" t="str">
        <f t="shared" si="62"/>
        <v>ER-P-1_i</v>
      </c>
      <c r="E419" s="338">
        <v>406</v>
      </c>
      <c r="F419" s="275">
        <f t="shared" si="55"/>
        <v>1824</v>
      </c>
      <c r="G419" s="127"/>
      <c r="H419" s="127"/>
      <c r="I419" s="116" t="s">
        <v>158</v>
      </c>
      <c r="J419" s="328">
        <f t="shared" si="56"/>
        <v>1112</v>
      </c>
      <c r="K419" s="321" t="str">
        <f t="shared" si="61"/>
        <v>Energie réactive négative pour la période P-1,en période d'injection d'énergie active, pour la période tarifaire →</v>
      </c>
      <c r="L419" s="322" t="str">
        <f t="shared" si="61"/>
        <v>Injection</v>
      </c>
      <c r="M419" s="269" t="s">
        <v>218</v>
      </c>
      <c r="N419" s="349" t="str">
        <f t="shared" si="63"/>
        <v>kvarh</v>
      </c>
      <c r="O419" s="193"/>
      <c r="Q419" s="40"/>
      <c r="S419" s="31"/>
      <c r="T419" s="24"/>
    </row>
    <row r="420" spans="2:20" s="39" customFormat="1" ht="15" outlineLevel="1" x14ac:dyDescent="0.25">
      <c r="B420" s="369"/>
      <c r="C420" s="228"/>
      <c r="D420" s="121" t="str">
        <f t="shared" si="62"/>
        <v>ER-P-1_i</v>
      </c>
      <c r="E420" s="338">
        <v>407</v>
      </c>
      <c r="F420" s="275">
        <f t="shared" si="55"/>
        <v>1828</v>
      </c>
      <c r="G420" s="127"/>
      <c r="H420" s="127"/>
      <c r="I420" s="116" t="s">
        <v>158</v>
      </c>
      <c r="J420" s="328">
        <f t="shared" si="56"/>
        <v>1114</v>
      </c>
      <c r="K420" s="321" t="str">
        <f t="shared" si="61"/>
        <v>Energie réactive négative pour la période P-1,en période d'injection d'énergie active, pour la période tarifaire →</v>
      </c>
      <c r="L420" s="322" t="str">
        <f t="shared" si="61"/>
        <v>Injection</v>
      </c>
      <c r="M420" s="269" t="s">
        <v>226</v>
      </c>
      <c r="N420" s="349" t="str">
        <f t="shared" si="63"/>
        <v>kvarh</v>
      </c>
      <c r="O420" s="193"/>
      <c r="Q420" s="40"/>
      <c r="S420" s="31"/>
      <c r="T420" s="24"/>
    </row>
    <row r="421" spans="2:20" s="39" customFormat="1" ht="15" outlineLevel="1" x14ac:dyDescent="0.25">
      <c r="B421" s="369"/>
      <c r="C421" s="228"/>
      <c r="D421" s="121" t="str">
        <f t="shared" si="62"/>
        <v>ER-P-1_i</v>
      </c>
      <c r="E421" s="338">
        <v>408</v>
      </c>
      <c r="F421" s="275">
        <f t="shared" si="55"/>
        <v>1832</v>
      </c>
      <c r="G421" s="127"/>
      <c r="H421" s="127"/>
      <c r="I421" s="116" t="s">
        <v>158</v>
      </c>
      <c r="J421" s="328">
        <f t="shared" si="56"/>
        <v>1116</v>
      </c>
      <c r="K421" s="321" t="str">
        <f t="shared" si="61"/>
        <v>Energie réactive négative pour la période P-1,en période d'injection d'énergie active, pour la période tarifaire →</v>
      </c>
      <c r="L421" s="322" t="str">
        <f t="shared" si="61"/>
        <v>Injection</v>
      </c>
      <c r="M421" s="269" t="s">
        <v>225</v>
      </c>
      <c r="N421" s="349" t="str">
        <f t="shared" si="63"/>
        <v>kvarh</v>
      </c>
      <c r="O421" s="193"/>
      <c r="Q421" s="40"/>
      <c r="S421" s="31"/>
      <c r="T421" s="24"/>
    </row>
    <row r="422" spans="2:20" s="39" customFormat="1" ht="15" outlineLevel="1" x14ac:dyDescent="0.25">
      <c r="B422" s="369"/>
      <c r="C422" s="228"/>
      <c r="D422" s="121" t="str">
        <f t="shared" si="62"/>
        <v>ER-P-1_i</v>
      </c>
      <c r="E422" s="338">
        <v>409</v>
      </c>
      <c r="F422" s="275">
        <f t="shared" si="55"/>
        <v>1836</v>
      </c>
      <c r="G422" s="127"/>
      <c r="H422" s="127"/>
      <c r="I422" s="116" t="s">
        <v>158</v>
      </c>
      <c r="J422" s="328">
        <f t="shared" si="56"/>
        <v>1118</v>
      </c>
      <c r="K422" s="321" t="str">
        <f t="shared" ref="K422:K430" si="64">K421</f>
        <v>Energie réactive négative pour la période P-1,en période d'injection d'énergie active, pour la période tarifaire →</v>
      </c>
      <c r="L422" s="322" t="str">
        <f t="shared" ref="L422:L430" si="65">L421</f>
        <v>Injection</v>
      </c>
      <c r="M422" s="269" t="s">
        <v>227</v>
      </c>
      <c r="N422" s="349" t="str">
        <f t="shared" si="63"/>
        <v>kvarh</v>
      </c>
      <c r="O422" s="193"/>
      <c r="Q422" s="40"/>
      <c r="S422" s="31"/>
      <c r="T422" s="24"/>
    </row>
    <row r="423" spans="2:20" s="39" customFormat="1" ht="15" outlineLevel="1" x14ac:dyDescent="0.25">
      <c r="B423" s="369"/>
      <c r="C423" s="228"/>
      <c r="D423" s="121" t="str">
        <f t="shared" si="62"/>
        <v>ER-P-1_i</v>
      </c>
      <c r="E423" s="338">
        <v>410</v>
      </c>
      <c r="F423" s="275">
        <f t="shared" si="55"/>
        <v>1840</v>
      </c>
      <c r="G423" s="127"/>
      <c r="H423" s="127"/>
      <c r="I423" s="116" t="s">
        <v>158</v>
      </c>
      <c r="J423" s="328">
        <f t="shared" si="56"/>
        <v>1120</v>
      </c>
      <c r="K423" s="321" t="str">
        <f t="shared" si="64"/>
        <v>Energie réactive négative pour la période P-1,en période d'injection d'énergie active, pour la période tarifaire →</v>
      </c>
      <c r="L423" s="322" t="str">
        <f t="shared" si="65"/>
        <v>Injection</v>
      </c>
      <c r="M423" s="269" t="s">
        <v>230</v>
      </c>
      <c r="N423" s="349" t="str">
        <f t="shared" si="63"/>
        <v>kvarh</v>
      </c>
      <c r="O423" s="193"/>
      <c r="Q423" s="40"/>
      <c r="S423" s="31"/>
      <c r="T423" s="24"/>
    </row>
    <row r="424" spans="2:20" s="39" customFormat="1" ht="15" outlineLevel="1" x14ac:dyDescent="0.25">
      <c r="B424" s="369"/>
      <c r="C424" s="228"/>
      <c r="D424" s="121" t="str">
        <f t="shared" si="62"/>
        <v>ER-P-1_i</v>
      </c>
      <c r="E424" s="338">
        <v>411</v>
      </c>
      <c r="F424" s="275">
        <f t="shared" si="55"/>
        <v>1844</v>
      </c>
      <c r="G424" s="127"/>
      <c r="H424" s="127"/>
      <c r="I424" s="116" t="s">
        <v>158</v>
      </c>
      <c r="J424" s="328">
        <f t="shared" si="56"/>
        <v>1122</v>
      </c>
      <c r="K424" s="321" t="str">
        <f t="shared" si="64"/>
        <v>Energie réactive négative pour la période P-1,en période d'injection d'énergie active, pour la période tarifaire →</v>
      </c>
      <c r="L424" s="322" t="str">
        <f t="shared" si="65"/>
        <v>Injection</v>
      </c>
      <c r="M424" s="269" t="s">
        <v>221</v>
      </c>
      <c r="N424" s="349" t="str">
        <f t="shared" si="63"/>
        <v>kvarh</v>
      </c>
      <c r="O424" s="193"/>
      <c r="Q424" s="40"/>
      <c r="S424" s="31"/>
      <c r="T424" s="24"/>
    </row>
    <row r="425" spans="2:20" s="39" customFormat="1" ht="15" outlineLevel="1" x14ac:dyDescent="0.25">
      <c r="B425" s="369"/>
      <c r="C425" s="228"/>
      <c r="D425" s="121" t="str">
        <f t="shared" si="62"/>
        <v>ER-P-1_i</v>
      </c>
      <c r="E425" s="338">
        <v>412</v>
      </c>
      <c r="F425" s="275">
        <f t="shared" si="55"/>
        <v>1848</v>
      </c>
      <c r="G425" s="127"/>
      <c r="H425" s="127"/>
      <c r="I425" s="116" t="s">
        <v>158</v>
      </c>
      <c r="J425" s="328">
        <f t="shared" si="56"/>
        <v>1124</v>
      </c>
      <c r="K425" s="321" t="str">
        <f t="shared" si="64"/>
        <v>Energie réactive négative pour la période P-1,en période d'injection d'énergie active, pour la période tarifaire →</v>
      </c>
      <c r="L425" s="322" t="str">
        <f t="shared" si="65"/>
        <v>Injection</v>
      </c>
      <c r="M425" s="269" t="s">
        <v>219</v>
      </c>
      <c r="N425" s="349" t="str">
        <f t="shared" si="63"/>
        <v>kvarh</v>
      </c>
      <c r="O425" s="193"/>
      <c r="Q425" s="40"/>
      <c r="S425" s="31"/>
      <c r="T425" s="24"/>
    </row>
    <row r="426" spans="2:20" s="39" customFormat="1" ht="15" outlineLevel="1" x14ac:dyDescent="0.25">
      <c r="B426" s="369"/>
      <c r="C426" s="228"/>
      <c r="D426" s="121" t="str">
        <f t="shared" si="62"/>
        <v>ER-P-1_i</v>
      </c>
      <c r="E426" s="338">
        <v>413</v>
      </c>
      <c r="F426" s="275">
        <f t="shared" si="55"/>
        <v>1852</v>
      </c>
      <c r="G426" s="127"/>
      <c r="H426" s="127"/>
      <c r="I426" s="116" t="s">
        <v>158</v>
      </c>
      <c r="J426" s="328">
        <f t="shared" si="56"/>
        <v>1126</v>
      </c>
      <c r="K426" s="321" t="str">
        <f t="shared" si="64"/>
        <v>Energie réactive négative pour la période P-1,en période d'injection d'énergie active, pour la période tarifaire →</v>
      </c>
      <c r="L426" s="322" t="str">
        <f t="shared" si="65"/>
        <v>Injection</v>
      </c>
      <c r="M426" s="269" t="s">
        <v>217</v>
      </c>
      <c r="N426" s="349" t="str">
        <f t="shared" si="63"/>
        <v>kvarh</v>
      </c>
      <c r="O426" s="193"/>
      <c r="Q426" s="40"/>
      <c r="S426" s="31"/>
      <c r="T426" s="24"/>
    </row>
    <row r="427" spans="2:20" s="39" customFormat="1" ht="15" outlineLevel="1" x14ac:dyDescent="0.25">
      <c r="B427" s="369"/>
      <c r="C427" s="228"/>
      <c r="D427" s="121" t="str">
        <f t="shared" si="62"/>
        <v>ER-P-1_i</v>
      </c>
      <c r="E427" s="338">
        <v>414</v>
      </c>
      <c r="F427" s="275">
        <f t="shared" si="55"/>
        <v>1856</v>
      </c>
      <c r="G427" s="127"/>
      <c r="H427" s="127"/>
      <c r="I427" s="116" t="s">
        <v>158</v>
      </c>
      <c r="J427" s="328">
        <f t="shared" si="56"/>
        <v>1128</v>
      </c>
      <c r="K427" s="321" t="str">
        <f t="shared" si="64"/>
        <v>Energie réactive négative pour la période P-1,en période d'injection d'énergie active, pour la période tarifaire →</v>
      </c>
      <c r="L427" s="322" t="str">
        <f t="shared" si="65"/>
        <v>Injection</v>
      </c>
      <c r="M427" s="269" t="s">
        <v>223</v>
      </c>
      <c r="N427" s="349" t="str">
        <f t="shared" si="63"/>
        <v>kvarh</v>
      </c>
      <c r="O427" s="193"/>
      <c r="Q427" s="40"/>
      <c r="S427" s="31"/>
      <c r="T427" s="24"/>
    </row>
    <row r="428" spans="2:20" s="39" customFormat="1" ht="15" outlineLevel="1" x14ac:dyDescent="0.25">
      <c r="B428" s="369"/>
      <c r="C428" s="228"/>
      <c r="D428" s="121" t="str">
        <f t="shared" si="62"/>
        <v>ER-P-1_i</v>
      </c>
      <c r="E428" s="338">
        <v>415</v>
      </c>
      <c r="F428" s="275">
        <f t="shared" si="55"/>
        <v>1860</v>
      </c>
      <c r="G428" s="127"/>
      <c r="H428" s="127"/>
      <c r="I428" s="116" t="s">
        <v>158</v>
      </c>
      <c r="J428" s="328">
        <f t="shared" si="56"/>
        <v>1130</v>
      </c>
      <c r="K428" s="321" t="str">
        <f t="shared" si="64"/>
        <v>Energie réactive négative pour la période P-1,en période d'injection d'énergie active, pour la période tarifaire →</v>
      </c>
      <c r="L428" s="322" t="str">
        <f t="shared" si="65"/>
        <v>Injection</v>
      </c>
      <c r="M428" s="269" t="s">
        <v>158</v>
      </c>
      <c r="N428" s="349" t="str">
        <f t="shared" si="63"/>
        <v>kvarh</v>
      </c>
      <c r="O428" s="193"/>
      <c r="Q428" s="40"/>
      <c r="S428" s="31"/>
      <c r="T428" s="24"/>
    </row>
    <row r="429" spans="2:20" s="39" customFormat="1" ht="15" outlineLevel="1" x14ac:dyDescent="0.25">
      <c r="B429" s="369"/>
      <c r="C429" s="228"/>
      <c r="D429" s="121" t="str">
        <f t="shared" si="62"/>
        <v>ER-P-1_i</v>
      </c>
      <c r="E429" s="338">
        <v>416</v>
      </c>
      <c r="F429" s="275">
        <f t="shared" si="55"/>
        <v>1864</v>
      </c>
      <c r="G429" s="127"/>
      <c r="H429" s="127"/>
      <c r="I429" s="116" t="s">
        <v>158</v>
      </c>
      <c r="J429" s="328">
        <f t="shared" si="56"/>
        <v>1132</v>
      </c>
      <c r="K429" s="321" t="str">
        <f t="shared" si="64"/>
        <v>Energie réactive négative pour la période P-1,en période d'injection d'énergie active, pour la période tarifaire →</v>
      </c>
      <c r="L429" s="322" t="str">
        <f t="shared" si="65"/>
        <v>Injection</v>
      </c>
      <c r="M429" s="269" t="s">
        <v>224</v>
      </c>
      <c r="N429" s="349" t="str">
        <f t="shared" si="63"/>
        <v>kvarh</v>
      </c>
      <c r="O429" s="193"/>
      <c r="Q429" s="40"/>
      <c r="S429" s="31"/>
      <c r="T429" s="24"/>
    </row>
    <row r="430" spans="2:20" s="39" customFormat="1" ht="15" outlineLevel="1" x14ac:dyDescent="0.25">
      <c r="B430" s="369"/>
      <c r="C430" s="228"/>
      <c r="D430" s="121" t="str">
        <f t="shared" si="62"/>
        <v>ER-P-1_i</v>
      </c>
      <c r="E430" s="338">
        <v>417</v>
      </c>
      <c r="F430" s="275">
        <f t="shared" si="55"/>
        <v>1868</v>
      </c>
      <c r="G430" s="127"/>
      <c r="H430" s="127"/>
      <c r="I430" s="116" t="s">
        <v>158</v>
      </c>
      <c r="J430" s="328">
        <f t="shared" si="56"/>
        <v>1134</v>
      </c>
      <c r="K430" s="321" t="str">
        <f t="shared" si="64"/>
        <v>Energie réactive négative pour la période P-1,en période d'injection d'énergie active, pour la période tarifaire →</v>
      </c>
      <c r="L430" s="322" t="str">
        <f t="shared" si="65"/>
        <v>Injection</v>
      </c>
      <c r="M430" s="269" t="s">
        <v>229</v>
      </c>
      <c r="N430" s="349" t="str">
        <f t="shared" si="63"/>
        <v>kvarh</v>
      </c>
      <c r="O430" s="193"/>
      <c r="Q430" s="40"/>
      <c r="S430" s="31"/>
      <c r="T430" s="24"/>
    </row>
    <row r="431" spans="2:20" s="39" customFormat="1" ht="15" outlineLevel="1" x14ac:dyDescent="0.25">
      <c r="B431" s="333"/>
      <c r="C431" s="228"/>
      <c r="D431" s="262" t="str">
        <f>CONCATENATE(D430," - Cumule")</f>
        <v>ER-P-1_i - Cumule</v>
      </c>
      <c r="E431" s="338">
        <v>418</v>
      </c>
      <c r="F431" s="275">
        <f t="shared" ref="F431:F478" si="66">4*(O$11*(D$11-1)+E431)+F$12</f>
        <v>1872</v>
      </c>
      <c r="G431" s="274"/>
      <c r="H431" s="274"/>
      <c r="I431" s="116" t="s">
        <v>158</v>
      </c>
      <c r="J431" s="327">
        <f t="shared" si="56"/>
        <v>1136</v>
      </c>
      <c r="K431" s="303" t="str">
        <f>CONCATENATE("Cumule Energie Réactive Négative injectée sur la période P-1 [",J416,"-",J430,"]")</f>
        <v>Cumule Energie Réactive Négative injectée sur la période P-1 [1106-1134]</v>
      </c>
      <c r="L431" s="368" t="str">
        <f>L430</f>
        <v>Injection</v>
      </c>
      <c r="M431" s="264" t="s">
        <v>779</v>
      </c>
      <c r="N431" s="264" t="str">
        <f>N430</f>
        <v>kvarh</v>
      </c>
      <c r="O431" s="47"/>
      <c r="Q431" s="110"/>
      <c r="S431" s="31"/>
      <c r="T431" s="24"/>
    </row>
    <row r="432" spans="2:20" s="39" customFormat="1" ht="15" outlineLevel="1" x14ac:dyDescent="0.25">
      <c r="B432" s="333"/>
      <c r="C432" s="228"/>
      <c r="D432" s="120" t="str">
        <f>D179</f>
        <v>PMAX_s</v>
      </c>
      <c r="E432" s="338">
        <v>419</v>
      </c>
      <c r="F432" s="275">
        <f t="shared" si="66"/>
        <v>1876</v>
      </c>
      <c r="G432" s="131"/>
      <c r="H432" s="274"/>
      <c r="I432" s="116" t="s">
        <v>158</v>
      </c>
      <c r="J432" s="327">
        <f t="shared" ref="J432:J478" si="67">300+2*O$11*(D$11-1)+2*E432</f>
        <v>1138</v>
      </c>
      <c r="K432" s="286" t="s">
        <v>611</v>
      </c>
      <c r="L432" s="272" t="s">
        <v>566</v>
      </c>
      <c r="M432" s="89" t="s">
        <v>231</v>
      </c>
      <c r="N432" s="89" t="s">
        <v>308</v>
      </c>
      <c r="O432" s="47"/>
      <c r="Q432" s="254"/>
      <c r="S432" s="31"/>
      <c r="T432" s="24"/>
    </row>
    <row r="433" spans="1:20" s="39" customFormat="1" ht="15" outlineLevel="1" x14ac:dyDescent="0.25">
      <c r="B433" s="333"/>
      <c r="C433" s="228"/>
      <c r="D433" s="121" t="str">
        <f>D432</f>
        <v>PMAX_s</v>
      </c>
      <c r="E433" s="338">
        <v>420</v>
      </c>
      <c r="F433" s="275">
        <f t="shared" si="66"/>
        <v>1880</v>
      </c>
      <c r="G433" s="131"/>
      <c r="H433" s="274"/>
      <c r="I433" s="116" t="s">
        <v>158</v>
      </c>
      <c r="J433" s="327">
        <f t="shared" si="67"/>
        <v>1140</v>
      </c>
      <c r="K433" s="292" t="str">
        <f>K432</f>
        <v>Puissance maximale atteinte en soutirage en période tarifaire →</v>
      </c>
      <c r="L433" s="322" t="str">
        <f>L432</f>
        <v>Soutirage</v>
      </c>
      <c r="M433" s="163" t="s">
        <v>222</v>
      </c>
      <c r="N433" s="349" t="str">
        <f>N432</f>
        <v>kW / kVA</v>
      </c>
      <c r="O433" s="47"/>
      <c r="Q433" s="254"/>
      <c r="S433" s="31"/>
      <c r="T433" s="24"/>
    </row>
    <row r="434" spans="1:20" s="39" customFormat="1" ht="15" outlineLevel="1" x14ac:dyDescent="0.25">
      <c r="B434" s="333"/>
      <c r="C434" s="228"/>
      <c r="D434" s="121" t="str">
        <f t="shared" ref="D434:D446" si="68">D433</f>
        <v>PMAX_s</v>
      </c>
      <c r="E434" s="338">
        <v>421</v>
      </c>
      <c r="F434" s="275">
        <f t="shared" si="66"/>
        <v>1884</v>
      </c>
      <c r="G434" s="131"/>
      <c r="H434" s="274"/>
      <c r="I434" s="116" t="s">
        <v>158</v>
      </c>
      <c r="J434" s="327">
        <f t="shared" si="67"/>
        <v>1142</v>
      </c>
      <c r="K434" s="292" t="str">
        <f t="shared" ref="K434:L446" si="69">K433</f>
        <v>Puissance maximale atteinte en soutirage en période tarifaire →</v>
      </c>
      <c r="L434" s="322" t="str">
        <f t="shared" si="69"/>
        <v>Soutirage</v>
      </c>
      <c r="M434" s="163" t="s">
        <v>220</v>
      </c>
      <c r="N434" s="349" t="str">
        <f t="shared" ref="N434:N446" si="70">N433</f>
        <v>kW / kVA</v>
      </c>
      <c r="O434" s="47"/>
      <c r="Q434" s="254"/>
      <c r="S434" s="31"/>
      <c r="T434" s="24"/>
    </row>
    <row r="435" spans="1:20" s="39" customFormat="1" ht="15" outlineLevel="1" x14ac:dyDescent="0.25">
      <c r="B435" s="333"/>
      <c r="C435" s="228"/>
      <c r="D435" s="121" t="str">
        <f t="shared" si="68"/>
        <v>PMAX_s</v>
      </c>
      <c r="E435" s="338">
        <v>422</v>
      </c>
      <c r="F435" s="275">
        <f t="shared" si="66"/>
        <v>1888</v>
      </c>
      <c r="G435" s="131"/>
      <c r="H435" s="274"/>
      <c r="I435" s="116" t="s">
        <v>158</v>
      </c>
      <c r="J435" s="327">
        <f t="shared" si="67"/>
        <v>1144</v>
      </c>
      <c r="K435" s="292" t="str">
        <f t="shared" si="69"/>
        <v>Puissance maximale atteinte en soutirage en période tarifaire →</v>
      </c>
      <c r="L435" s="322" t="str">
        <f t="shared" si="69"/>
        <v>Soutirage</v>
      </c>
      <c r="M435" s="163" t="s">
        <v>218</v>
      </c>
      <c r="N435" s="349" t="str">
        <f t="shared" si="70"/>
        <v>kW / kVA</v>
      </c>
      <c r="O435" s="47"/>
      <c r="Q435" s="254"/>
      <c r="S435" s="31"/>
      <c r="T435" s="24"/>
    </row>
    <row r="436" spans="1:20" s="39" customFormat="1" ht="15" outlineLevel="1" x14ac:dyDescent="0.25">
      <c r="B436" s="333"/>
      <c r="C436" s="228"/>
      <c r="D436" s="121" t="str">
        <f t="shared" si="68"/>
        <v>PMAX_s</v>
      </c>
      <c r="E436" s="338">
        <v>423</v>
      </c>
      <c r="F436" s="275">
        <f t="shared" si="66"/>
        <v>1892</v>
      </c>
      <c r="G436" s="131"/>
      <c r="H436" s="274"/>
      <c r="I436" s="116" t="s">
        <v>158</v>
      </c>
      <c r="J436" s="327">
        <f t="shared" si="67"/>
        <v>1146</v>
      </c>
      <c r="K436" s="292" t="str">
        <f t="shared" si="69"/>
        <v>Puissance maximale atteinte en soutirage en période tarifaire →</v>
      </c>
      <c r="L436" s="322" t="str">
        <f t="shared" si="69"/>
        <v>Soutirage</v>
      </c>
      <c r="M436" s="163" t="s">
        <v>226</v>
      </c>
      <c r="N436" s="349" t="str">
        <f t="shared" si="70"/>
        <v>kW / kVA</v>
      </c>
      <c r="O436" s="47"/>
      <c r="Q436" s="254"/>
      <c r="S436" s="31"/>
      <c r="T436" s="24"/>
    </row>
    <row r="437" spans="1:20" s="39" customFormat="1" ht="15" outlineLevel="1" x14ac:dyDescent="0.25">
      <c r="B437" s="333"/>
      <c r="C437" s="228"/>
      <c r="D437" s="121" t="str">
        <f t="shared" si="68"/>
        <v>PMAX_s</v>
      </c>
      <c r="E437" s="338">
        <v>424</v>
      </c>
      <c r="F437" s="275">
        <f t="shared" si="66"/>
        <v>1896</v>
      </c>
      <c r="G437" s="131"/>
      <c r="H437" s="274"/>
      <c r="I437" s="116" t="s">
        <v>158</v>
      </c>
      <c r="J437" s="327">
        <f t="shared" si="67"/>
        <v>1148</v>
      </c>
      <c r="K437" s="292" t="str">
        <f t="shared" si="69"/>
        <v>Puissance maximale atteinte en soutirage en période tarifaire →</v>
      </c>
      <c r="L437" s="322" t="str">
        <f t="shared" si="69"/>
        <v>Soutirage</v>
      </c>
      <c r="M437" s="163" t="s">
        <v>225</v>
      </c>
      <c r="N437" s="349" t="str">
        <f t="shared" si="70"/>
        <v>kW / kVA</v>
      </c>
      <c r="O437" s="47"/>
      <c r="Q437" s="254"/>
      <c r="S437" s="31"/>
      <c r="T437" s="24"/>
    </row>
    <row r="438" spans="1:20" s="39" customFormat="1" ht="15" outlineLevel="1" x14ac:dyDescent="0.25">
      <c r="B438" s="333"/>
      <c r="C438" s="228"/>
      <c r="D438" s="121" t="str">
        <f t="shared" si="68"/>
        <v>PMAX_s</v>
      </c>
      <c r="E438" s="338">
        <v>425</v>
      </c>
      <c r="F438" s="275">
        <f t="shared" si="66"/>
        <v>1900</v>
      </c>
      <c r="G438" s="131"/>
      <c r="H438" s="274"/>
      <c r="I438" s="116" t="s">
        <v>158</v>
      </c>
      <c r="J438" s="327">
        <f t="shared" si="67"/>
        <v>1150</v>
      </c>
      <c r="K438" s="292" t="str">
        <f t="shared" si="69"/>
        <v>Puissance maximale atteinte en soutirage en période tarifaire →</v>
      </c>
      <c r="L438" s="322" t="str">
        <f t="shared" si="69"/>
        <v>Soutirage</v>
      </c>
      <c r="M438" s="163" t="s">
        <v>227</v>
      </c>
      <c r="N438" s="349" t="str">
        <f t="shared" si="70"/>
        <v>kW / kVA</v>
      </c>
      <c r="O438" s="47"/>
      <c r="Q438" s="254"/>
      <c r="S438" s="31"/>
      <c r="T438" s="24"/>
    </row>
    <row r="439" spans="1:20" s="39" customFormat="1" ht="15" outlineLevel="1" x14ac:dyDescent="0.25">
      <c r="B439" s="333"/>
      <c r="C439" s="228"/>
      <c r="D439" s="121" t="str">
        <f t="shared" si="68"/>
        <v>PMAX_s</v>
      </c>
      <c r="E439" s="338">
        <v>426</v>
      </c>
      <c r="F439" s="275">
        <f t="shared" si="66"/>
        <v>1904</v>
      </c>
      <c r="G439" s="131"/>
      <c r="H439" s="274"/>
      <c r="I439" s="116" t="s">
        <v>158</v>
      </c>
      <c r="J439" s="327">
        <f t="shared" si="67"/>
        <v>1152</v>
      </c>
      <c r="K439" s="292" t="str">
        <f t="shared" si="69"/>
        <v>Puissance maximale atteinte en soutirage en période tarifaire →</v>
      </c>
      <c r="L439" s="322" t="str">
        <f t="shared" si="69"/>
        <v>Soutirage</v>
      </c>
      <c r="M439" s="163" t="s">
        <v>230</v>
      </c>
      <c r="N439" s="349" t="str">
        <f t="shared" si="70"/>
        <v>kW / kVA</v>
      </c>
      <c r="O439" s="47"/>
      <c r="Q439" s="254"/>
      <c r="S439" s="31"/>
      <c r="T439" s="24"/>
    </row>
    <row r="440" spans="1:20" s="39" customFormat="1" ht="15" outlineLevel="1" x14ac:dyDescent="0.25">
      <c r="B440" s="333"/>
      <c r="C440" s="228"/>
      <c r="D440" s="121" t="str">
        <f t="shared" si="68"/>
        <v>PMAX_s</v>
      </c>
      <c r="E440" s="338">
        <v>427</v>
      </c>
      <c r="F440" s="275">
        <f t="shared" si="66"/>
        <v>1908</v>
      </c>
      <c r="G440" s="131"/>
      <c r="H440" s="274"/>
      <c r="I440" s="116" t="s">
        <v>158</v>
      </c>
      <c r="J440" s="327">
        <f t="shared" si="67"/>
        <v>1154</v>
      </c>
      <c r="K440" s="292" t="str">
        <f t="shared" si="69"/>
        <v>Puissance maximale atteinte en soutirage en période tarifaire →</v>
      </c>
      <c r="L440" s="322" t="str">
        <f t="shared" si="69"/>
        <v>Soutirage</v>
      </c>
      <c r="M440" s="163" t="s">
        <v>221</v>
      </c>
      <c r="N440" s="349" t="str">
        <f t="shared" si="70"/>
        <v>kW / kVA</v>
      </c>
      <c r="O440" s="47"/>
      <c r="Q440" s="254"/>
      <c r="S440" s="31"/>
      <c r="T440" s="24"/>
    </row>
    <row r="441" spans="1:20" s="39" customFormat="1" ht="15" outlineLevel="1" x14ac:dyDescent="0.25">
      <c r="B441" s="333"/>
      <c r="C441" s="228"/>
      <c r="D441" s="121" t="str">
        <f t="shared" si="68"/>
        <v>PMAX_s</v>
      </c>
      <c r="E441" s="338">
        <v>428</v>
      </c>
      <c r="F441" s="275">
        <f t="shared" si="66"/>
        <v>1912</v>
      </c>
      <c r="G441" s="131"/>
      <c r="H441" s="274"/>
      <c r="I441" s="116" t="s">
        <v>158</v>
      </c>
      <c r="J441" s="327">
        <f t="shared" si="67"/>
        <v>1156</v>
      </c>
      <c r="K441" s="292" t="str">
        <f t="shared" si="69"/>
        <v>Puissance maximale atteinte en soutirage en période tarifaire →</v>
      </c>
      <c r="L441" s="322" t="str">
        <f t="shared" si="69"/>
        <v>Soutirage</v>
      </c>
      <c r="M441" s="163" t="s">
        <v>219</v>
      </c>
      <c r="N441" s="349" t="str">
        <f t="shared" si="70"/>
        <v>kW / kVA</v>
      </c>
      <c r="O441" s="47"/>
      <c r="Q441" s="254"/>
      <c r="S441" s="31"/>
      <c r="T441" s="24"/>
    </row>
    <row r="442" spans="1:20" s="39" customFormat="1" ht="15" outlineLevel="1" x14ac:dyDescent="0.25">
      <c r="B442" s="333"/>
      <c r="C442" s="228"/>
      <c r="D442" s="121" t="str">
        <f t="shared" si="68"/>
        <v>PMAX_s</v>
      </c>
      <c r="E442" s="338">
        <v>429</v>
      </c>
      <c r="F442" s="275">
        <f t="shared" si="66"/>
        <v>1916</v>
      </c>
      <c r="G442" s="131"/>
      <c r="H442" s="274"/>
      <c r="I442" s="116" t="s">
        <v>158</v>
      </c>
      <c r="J442" s="327">
        <f t="shared" si="67"/>
        <v>1158</v>
      </c>
      <c r="K442" s="292" t="str">
        <f t="shared" si="69"/>
        <v>Puissance maximale atteinte en soutirage en période tarifaire →</v>
      </c>
      <c r="L442" s="322" t="str">
        <f t="shared" si="69"/>
        <v>Soutirage</v>
      </c>
      <c r="M442" s="163" t="s">
        <v>217</v>
      </c>
      <c r="N442" s="349" t="str">
        <f t="shared" si="70"/>
        <v>kW / kVA</v>
      </c>
      <c r="O442" s="47"/>
      <c r="Q442" s="254"/>
      <c r="S442" s="31"/>
      <c r="T442" s="24"/>
    </row>
    <row r="443" spans="1:20" s="39" customFormat="1" ht="15" outlineLevel="1" x14ac:dyDescent="0.25">
      <c r="B443" s="333"/>
      <c r="C443" s="228"/>
      <c r="D443" s="121" t="str">
        <f t="shared" si="68"/>
        <v>PMAX_s</v>
      </c>
      <c r="E443" s="338">
        <v>430</v>
      </c>
      <c r="F443" s="275">
        <f t="shared" si="66"/>
        <v>1920</v>
      </c>
      <c r="G443" s="131"/>
      <c r="H443" s="274"/>
      <c r="I443" s="116" t="s">
        <v>158</v>
      </c>
      <c r="J443" s="327">
        <f t="shared" si="67"/>
        <v>1160</v>
      </c>
      <c r="K443" s="292" t="str">
        <f t="shared" si="69"/>
        <v>Puissance maximale atteinte en soutirage en période tarifaire →</v>
      </c>
      <c r="L443" s="322" t="str">
        <f t="shared" si="69"/>
        <v>Soutirage</v>
      </c>
      <c r="M443" s="163" t="s">
        <v>223</v>
      </c>
      <c r="N443" s="349" t="str">
        <f t="shared" si="70"/>
        <v>kW / kVA</v>
      </c>
      <c r="O443" s="47"/>
      <c r="Q443" s="254"/>
      <c r="S443" s="31"/>
      <c r="T443" s="24"/>
    </row>
    <row r="444" spans="1:20" s="39" customFormat="1" ht="15" outlineLevel="1" x14ac:dyDescent="0.25">
      <c r="B444" s="333"/>
      <c r="C444" s="228"/>
      <c r="D444" s="121" t="str">
        <f t="shared" si="68"/>
        <v>PMAX_s</v>
      </c>
      <c r="E444" s="338">
        <v>431</v>
      </c>
      <c r="F444" s="275">
        <f t="shared" si="66"/>
        <v>1924</v>
      </c>
      <c r="G444" s="131"/>
      <c r="H444" s="274"/>
      <c r="I444" s="116" t="s">
        <v>158</v>
      </c>
      <c r="J444" s="327">
        <f t="shared" si="67"/>
        <v>1162</v>
      </c>
      <c r="K444" s="292" t="str">
        <f t="shared" si="69"/>
        <v>Puissance maximale atteinte en soutirage en période tarifaire →</v>
      </c>
      <c r="L444" s="322" t="str">
        <f t="shared" si="69"/>
        <v>Soutirage</v>
      </c>
      <c r="M444" s="163" t="s">
        <v>158</v>
      </c>
      <c r="N444" s="349" t="str">
        <f t="shared" si="70"/>
        <v>kW / kVA</v>
      </c>
      <c r="O444" s="47"/>
      <c r="Q444" s="254"/>
      <c r="S444" s="31"/>
      <c r="T444" s="24"/>
    </row>
    <row r="445" spans="1:20" s="39" customFormat="1" ht="15" outlineLevel="1" x14ac:dyDescent="0.25">
      <c r="B445" s="333"/>
      <c r="C445" s="228"/>
      <c r="D445" s="121" t="str">
        <f t="shared" si="68"/>
        <v>PMAX_s</v>
      </c>
      <c r="E445" s="338">
        <v>432</v>
      </c>
      <c r="F445" s="275">
        <f t="shared" si="66"/>
        <v>1928</v>
      </c>
      <c r="G445" s="131"/>
      <c r="H445" s="274"/>
      <c r="I445" s="116" t="s">
        <v>158</v>
      </c>
      <c r="J445" s="327">
        <f t="shared" si="67"/>
        <v>1164</v>
      </c>
      <c r="K445" s="292" t="str">
        <f t="shared" si="69"/>
        <v>Puissance maximale atteinte en soutirage en période tarifaire →</v>
      </c>
      <c r="L445" s="322" t="str">
        <f t="shared" si="69"/>
        <v>Soutirage</v>
      </c>
      <c r="M445" s="163" t="s">
        <v>224</v>
      </c>
      <c r="N445" s="349" t="str">
        <f t="shared" si="70"/>
        <v>kW / kVA</v>
      </c>
      <c r="O445" s="47"/>
      <c r="Q445" s="254"/>
      <c r="S445" s="31"/>
      <c r="T445" s="24"/>
    </row>
    <row r="446" spans="1:20" s="39" customFormat="1" ht="15" outlineLevel="1" x14ac:dyDescent="0.25">
      <c r="B446" s="333"/>
      <c r="C446" s="228"/>
      <c r="D446" s="121" t="str">
        <f t="shared" si="68"/>
        <v>PMAX_s</v>
      </c>
      <c r="E446" s="338">
        <v>433</v>
      </c>
      <c r="F446" s="275">
        <f t="shared" si="66"/>
        <v>1932</v>
      </c>
      <c r="G446" s="131"/>
      <c r="H446" s="274"/>
      <c r="I446" s="116" t="s">
        <v>158</v>
      </c>
      <c r="J446" s="327">
        <f t="shared" si="67"/>
        <v>1166</v>
      </c>
      <c r="K446" s="292" t="str">
        <f t="shared" si="69"/>
        <v>Puissance maximale atteinte en soutirage en période tarifaire →</v>
      </c>
      <c r="L446" s="322" t="str">
        <f t="shared" si="69"/>
        <v>Soutirage</v>
      </c>
      <c r="M446" s="163" t="s">
        <v>229</v>
      </c>
      <c r="N446" s="349" t="str">
        <f t="shared" si="70"/>
        <v>kW / kVA</v>
      </c>
      <c r="O446" s="47"/>
      <c r="Q446" s="254"/>
      <c r="S446" s="31"/>
      <c r="T446" s="24"/>
    </row>
    <row r="447" spans="1:20" s="39" customFormat="1" ht="15" outlineLevel="1" x14ac:dyDescent="0.25">
      <c r="A447" s="38"/>
      <c r="B447" s="333"/>
      <c r="C447" s="326"/>
      <c r="D447" s="280"/>
      <c r="E447" s="338">
        <v>434</v>
      </c>
      <c r="F447" s="275">
        <f t="shared" si="66"/>
        <v>1936</v>
      </c>
      <c r="G447" s="131"/>
      <c r="H447" s="274"/>
      <c r="I447" s="116" t="s">
        <v>158</v>
      </c>
      <c r="J447" s="327">
        <f t="shared" si="67"/>
        <v>1168</v>
      </c>
      <c r="K447" s="283"/>
      <c r="L447" s="272"/>
      <c r="M447" s="269"/>
      <c r="N447" s="283"/>
      <c r="O447" s="47"/>
      <c r="P447" s="140"/>
      <c r="Q447" s="254"/>
      <c r="R447" s="140"/>
      <c r="S447" s="17"/>
      <c r="T447" s="17"/>
    </row>
    <row r="448" spans="1:20" s="39" customFormat="1" ht="15" outlineLevel="1" x14ac:dyDescent="0.25">
      <c r="B448" s="333"/>
      <c r="C448" s="228"/>
      <c r="D448" s="120" t="str">
        <f>D180</f>
        <v>PMAX_i</v>
      </c>
      <c r="E448" s="338">
        <v>435</v>
      </c>
      <c r="F448" s="275">
        <f t="shared" si="66"/>
        <v>1940</v>
      </c>
      <c r="G448" s="131"/>
      <c r="H448" s="274"/>
      <c r="I448" s="116" t="s">
        <v>158</v>
      </c>
      <c r="J448" s="327">
        <f t="shared" si="67"/>
        <v>1170</v>
      </c>
      <c r="K448" s="286" t="s">
        <v>610</v>
      </c>
      <c r="L448" s="272" t="s">
        <v>567</v>
      </c>
      <c r="M448" s="89" t="s">
        <v>231</v>
      </c>
      <c r="N448" s="89" t="s">
        <v>308</v>
      </c>
      <c r="O448" s="47"/>
      <c r="Q448" s="254"/>
      <c r="S448" s="31"/>
      <c r="T448" s="24"/>
    </row>
    <row r="449" spans="1:20" s="39" customFormat="1" ht="15" outlineLevel="1" x14ac:dyDescent="0.25">
      <c r="B449" s="333"/>
      <c r="C449" s="228"/>
      <c r="D449" s="121" t="str">
        <f>D448</f>
        <v>PMAX_i</v>
      </c>
      <c r="E449" s="338">
        <v>436</v>
      </c>
      <c r="F449" s="275">
        <f t="shared" si="66"/>
        <v>1944</v>
      </c>
      <c r="G449" s="131"/>
      <c r="H449" s="274"/>
      <c r="I449" s="116" t="s">
        <v>158</v>
      </c>
      <c r="J449" s="327">
        <f t="shared" si="67"/>
        <v>1172</v>
      </c>
      <c r="K449" s="292" t="str">
        <f>K448</f>
        <v>Puissance maximale atteinte en injection en période tarifaire →</v>
      </c>
      <c r="L449" s="322" t="str">
        <f>L448</f>
        <v>Injection</v>
      </c>
      <c r="M449" s="163" t="s">
        <v>222</v>
      </c>
      <c r="N449" s="349" t="str">
        <f>N448</f>
        <v>kW / kVA</v>
      </c>
      <c r="O449" s="47"/>
      <c r="Q449" s="254"/>
      <c r="S449" s="31"/>
      <c r="T449" s="24"/>
    </row>
    <row r="450" spans="1:20" s="39" customFormat="1" ht="15" outlineLevel="1" x14ac:dyDescent="0.25">
      <c r="B450" s="333"/>
      <c r="C450" s="228"/>
      <c r="D450" s="121" t="str">
        <f t="shared" ref="D450:D462" si="71">D449</f>
        <v>PMAX_i</v>
      </c>
      <c r="E450" s="338">
        <v>437</v>
      </c>
      <c r="F450" s="275">
        <f t="shared" si="66"/>
        <v>1948</v>
      </c>
      <c r="G450" s="131"/>
      <c r="H450" s="274"/>
      <c r="I450" s="116" t="s">
        <v>158</v>
      </c>
      <c r="J450" s="327">
        <f t="shared" si="67"/>
        <v>1174</v>
      </c>
      <c r="K450" s="292" t="str">
        <f t="shared" ref="K450:L462" si="72">K449</f>
        <v>Puissance maximale atteinte en injection en période tarifaire →</v>
      </c>
      <c r="L450" s="322" t="str">
        <f t="shared" si="72"/>
        <v>Injection</v>
      </c>
      <c r="M450" s="163" t="s">
        <v>220</v>
      </c>
      <c r="N450" s="349" t="str">
        <f t="shared" ref="N450:N462" si="73">N449</f>
        <v>kW / kVA</v>
      </c>
      <c r="O450" s="47"/>
      <c r="Q450" s="254"/>
      <c r="S450" s="31"/>
      <c r="T450" s="24"/>
    </row>
    <row r="451" spans="1:20" s="39" customFormat="1" ht="15" outlineLevel="1" x14ac:dyDescent="0.25">
      <c r="B451" s="333"/>
      <c r="C451" s="228"/>
      <c r="D451" s="121" t="str">
        <f t="shared" si="71"/>
        <v>PMAX_i</v>
      </c>
      <c r="E451" s="338">
        <v>438</v>
      </c>
      <c r="F451" s="275">
        <f t="shared" si="66"/>
        <v>1952</v>
      </c>
      <c r="G451" s="131"/>
      <c r="H451" s="274"/>
      <c r="I451" s="116" t="s">
        <v>158</v>
      </c>
      <c r="J451" s="327">
        <f t="shared" si="67"/>
        <v>1176</v>
      </c>
      <c r="K451" s="292" t="str">
        <f t="shared" si="72"/>
        <v>Puissance maximale atteinte en injection en période tarifaire →</v>
      </c>
      <c r="L451" s="322" t="str">
        <f t="shared" si="72"/>
        <v>Injection</v>
      </c>
      <c r="M451" s="163" t="s">
        <v>218</v>
      </c>
      <c r="N451" s="349" t="str">
        <f t="shared" si="73"/>
        <v>kW / kVA</v>
      </c>
      <c r="O451" s="47"/>
      <c r="Q451" s="254"/>
      <c r="S451" s="31"/>
      <c r="T451" s="24"/>
    </row>
    <row r="452" spans="1:20" s="39" customFormat="1" ht="15" outlineLevel="1" x14ac:dyDescent="0.25">
      <c r="B452" s="333"/>
      <c r="C452" s="228"/>
      <c r="D452" s="121" t="str">
        <f t="shared" si="71"/>
        <v>PMAX_i</v>
      </c>
      <c r="E452" s="338">
        <v>439</v>
      </c>
      <c r="F452" s="275">
        <f t="shared" si="66"/>
        <v>1956</v>
      </c>
      <c r="G452" s="131"/>
      <c r="H452" s="274"/>
      <c r="I452" s="116" t="s">
        <v>158</v>
      </c>
      <c r="J452" s="327">
        <f t="shared" si="67"/>
        <v>1178</v>
      </c>
      <c r="K452" s="292" t="str">
        <f t="shared" si="72"/>
        <v>Puissance maximale atteinte en injection en période tarifaire →</v>
      </c>
      <c r="L452" s="322" t="str">
        <f t="shared" si="72"/>
        <v>Injection</v>
      </c>
      <c r="M452" s="163" t="s">
        <v>226</v>
      </c>
      <c r="N452" s="349" t="str">
        <f t="shared" si="73"/>
        <v>kW / kVA</v>
      </c>
      <c r="O452" s="47"/>
      <c r="Q452" s="254"/>
      <c r="S452" s="31"/>
      <c r="T452" s="24"/>
    </row>
    <row r="453" spans="1:20" s="39" customFormat="1" ht="15" outlineLevel="1" x14ac:dyDescent="0.25">
      <c r="B453" s="333"/>
      <c r="C453" s="228"/>
      <c r="D453" s="121" t="str">
        <f t="shared" si="71"/>
        <v>PMAX_i</v>
      </c>
      <c r="E453" s="338">
        <v>440</v>
      </c>
      <c r="F453" s="275">
        <f t="shared" si="66"/>
        <v>1960</v>
      </c>
      <c r="G453" s="131"/>
      <c r="H453" s="274"/>
      <c r="I453" s="116" t="s">
        <v>158</v>
      </c>
      <c r="J453" s="327">
        <f t="shared" si="67"/>
        <v>1180</v>
      </c>
      <c r="K453" s="292" t="str">
        <f t="shared" si="72"/>
        <v>Puissance maximale atteinte en injection en période tarifaire →</v>
      </c>
      <c r="L453" s="322" t="str">
        <f t="shared" si="72"/>
        <v>Injection</v>
      </c>
      <c r="M453" s="163" t="s">
        <v>225</v>
      </c>
      <c r="N453" s="349" t="str">
        <f t="shared" si="73"/>
        <v>kW / kVA</v>
      </c>
      <c r="O453" s="47"/>
      <c r="Q453" s="254"/>
      <c r="S453" s="31"/>
      <c r="T453" s="24"/>
    </row>
    <row r="454" spans="1:20" s="39" customFormat="1" ht="15" outlineLevel="1" x14ac:dyDescent="0.25">
      <c r="B454" s="333"/>
      <c r="C454" s="228"/>
      <c r="D454" s="121" t="str">
        <f t="shared" si="71"/>
        <v>PMAX_i</v>
      </c>
      <c r="E454" s="338">
        <v>441</v>
      </c>
      <c r="F454" s="275">
        <f t="shared" si="66"/>
        <v>1964</v>
      </c>
      <c r="G454" s="131"/>
      <c r="H454" s="274"/>
      <c r="I454" s="116" t="s">
        <v>158</v>
      </c>
      <c r="J454" s="327">
        <f t="shared" si="67"/>
        <v>1182</v>
      </c>
      <c r="K454" s="292" t="str">
        <f t="shared" si="72"/>
        <v>Puissance maximale atteinte en injection en période tarifaire →</v>
      </c>
      <c r="L454" s="322" t="str">
        <f t="shared" si="72"/>
        <v>Injection</v>
      </c>
      <c r="M454" s="163" t="s">
        <v>227</v>
      </c>
      <c r="N454" s="349" t="str">
        <f t="shared" si="73"/>
        <v>kW / kVA</v>
      </c>
      <c r="O454" s="47"/>
      <c r="Q454" s="254"/>
      <c r="S454" s="31"/>
      <c r="T454" s="24"/>
    </row>
    <row r="455" spans="1:20" s="39" customFormat="1" ht="15" outlineLevel="1" x14ac:dyDescent="0.25">
      <c r="B455" s="333"/>
      <c r="C455" s="228"/>
      <c r="D455" s="121" t="str">
        <f t="shared" si="71"/>
        <v>PMAX_i</v>
      </c>
      <c r="E455" s="338">
        <v>442</v>
      </c>
      <c r="F455" s="275">
        <f t="shared" si="66"/>
        <v>1968</v>
      </c>
      <c r="G455" s="131"/>
      <c r="H455" s="274"/>
      <c r="I455" s="116" t="s">
        <v>158</v>
      </c>
      <c r="J455" s="327">
        <f t="shared" si="67"/>
        <v>1184</v>
      </c>
      <c r="K455" s="292" t="str">
        <f t="shared" si="72"/>
        <v>Puissance maximale atteinte en injection en période tarifaire →</v>
      </c>
      <c r="L455" s="322" t="str">
        <f t="shared" si="72"/>
        <v>Injection</v>
      </c>
      <c r="M455" s="163" t="s">
        <v>230</v>
      </c>
      <c r="N455" s="349" t="str">
        <f t="shared" si="73"/>
        <v>kW / kVA</v>
      </c>
      <c r="O455" s="47"/>
      <c r="Q455" s="254"/>
      <c r="S455" s="31"/>
      <c r="T455" s="24"/>
    </row>
    <row r="456" spans="1:20" s="39" customFormat="1" ht="15" outlineLevel="1" x14ac:dyDescent="0.25">
      <c r="B456" s="333"/>
      <c r="C456" s="228"/>
      <c r="D456" s="121" t="str">
        <f t="shared" si="71"/>
        <v>PMAX_i</v>
      </c>
      <c r="E456" s="338">
        <v>443</v>
      </c>
      <c r="F456" s="275">
        <f t="shared" si="66"/>
        <v>1972</v>
      </c>
      <c r="G456" s="131"/>
      <c r="H456" s="274"/>
      <c r="I456" s="116" t="s">
        <v>158</v>
      </c>
      <c r="J456" s="327">
        <f t="shared" si="67"/>
        <v>1186</v>
      </c>
      <c r="K456" s="292" t="str">
        <f t="shared" si="72"/>
        <v>Puissance maximale atteinte en injection en période tarifaire →</v>
      </c>
      <c r="L456" s="322" t="str">
        <f t="shared" si="72"/>
        <v>Injection</v>
      </c>
      <c r="M456" s="163" t="s">
        <v>221</v>
      </c>
      <c r="N456" s="349" t="str">
        <f t="shared" si="73"/>
        <v>kW / kVA</v>
      </c>
      <c r="O456" s="47"/>
      <c r="Q456" s="254"/>
      <c r="S456" s="31"/>
      <c r="T456" s="24"/>
    </row>
    <row r="457" spans="1:20" s="39" customFormat="1" ht="15" outlineLevel="1" x14ac:dyDescent="0.25">
      <c r="B457" s="333"/>
      <c r="C457" s="228"/>
      <c r="D457" s="121" t="str">
        <f t="shared" si="71"/>
        <v>PMAX_i</v>
      </c>
      <c r="E457" s="338">
        <v>444</v>
      </c>
      <c r="F457" s="275">
        <f t="shared" si="66"/>
        <v>1976</v>
      </c>
      <c r="G457" s="131"/>
      <c r="H457" s="274"/>
      <c r="I457" s="116" t="s">
        <v>158</v>
      </c>
      <c r="J457" s="327">
        <f t="shared" si="67"/>
        <v>1188</v>
      </c>
      <c r="K457" s="292" t="str">
        <f t="shared" si="72"/>
        <v>Puissance maximale atteinte en injection en période tarifaire →</v>
      </c>
      <c r="L457" s="322" t="str">
        <f t="shared" si="72"/>
        <v>Injection</v>
      </c>
      <c r="M457" s="163" t="s">
        <v>219</v>
      </c>
      <c r="N457" s="349" t="str">
        <f t="shared" si="73"/>
        <v>kW / kVA</v>
      </c>
      <c r="O457" s="47"/>
      <c r="Q457" s="254"/>
      <c r="S457" s="31"/>
      <c r="T457" s="24"/>
    </row>
    <row r="458" spans="1:20" s="39" customFormat="1" ht="15" outlineLevel="1" x14ac:dyDescent="0.25">
      <c r="B458" s="333"/>
      <c r="C458" s="228"/>
      <c r="D458" s="121" t="str">
        <f t="shared" si="71"/>
        <v>PMAX_i</v>
      </c>
      <c r="E458" s="338">
        <v>445</v>
      </c>
      <c r="F458" s="275">
        <f t="shared" si="66"/>
        <v>1980</v>
      </c>
      <c r="G458" s="131"/>
      <c r="H458" s="274"/>
      <c r="I458" s="116" t="s">
        <v>158</v>
      </c>
      <c r="J458" s="327">
        <f t="shared" si="67"/>
        <v>1190</v>
      </c>
      <c r="K458" s="292" t="str">
        <f t="shared" si="72"/>
        <v>Puissance maximale atteinte en injection en période tarifaire →</v>
      </c>
      <c r="L458" s="322" t="str">
        <f t="shared" si="72"/>
        <v>Injection</v>
      </c>
      <c r="M458" s="163" t="s">
        <v>217</v>
      </c>
      <c r="N458" s="349" t="str">
        <f t="shared" si="73"/>
        <v>kW / kVA</v>
      </c>
      <c r="O458" s="47"/>
      <c r="Q458" s="254"/>
      <c r="S458" s="31"/>
      <c r="T458" s="24"/>
    </row>
    <row r="459" spans="1:20" s="39" customFormat="1" ht="15" outlineLevel="1" x14ac:dyDescent="0.25">
      <c r="B459" s="333"/>
      <c r="C459" s="228"/>
      <c r="D459" s="121" t="str">
        <f t="shared" si="71"/>
        <v>PMAX_i</v>
      </c>
      <c r="E459" s="338">
        <v>446</v>
      </c>
      <c r="F459" s="275">
        <f t="shared" si="66"/>
        <v>1984</v>
      </c>
      <c r="G459" s="131"/>
      <c r="H459" s="274"/>
      <c r="I459" s="116" t="s">
        <v>158</v>
      </c>
      <c r="J459" s="327">
        <f t="shared" si="67"/>
        <v>1192</v>
      </c>
      <c r="K459" s="292" t="str">
        <f t="shared" si="72"/>
        <v>Puissance maximale atteinte en injection en période tarifaire →</v>
      </c>
      <c r="L459" s="322" t="str">
        <f t="shared" si="72"/>
        <v>Injection</v>
      </c>
      <c r="M459" s="163" t="s">
        <v>223</v>
      </c>
      <c r="N459" s="349" t="str">
        <f t="shared" si="73"/>
        <v>kW / kVA</v>
      </c>
      <c r="O459" s="47"/>
      <c r="Q459" s="254"/>
      <c r="S459" s="31"/>
      <c r="T459" s="24"/>
    </row>
    <row r="460" spans="1:20" s="39" customFormat="1" ht="15" outlineLevel="1" x14ac:dyDescent="0.25">
      <c r="B460" s="333"/>
      <c r="C460" s="228"/>
      <c r="D460" s="121" t="str">
        <f t="shared" si="71"/>
        <v>PMAX_i</v>
      </c>
      <c r="E460" s="338">
        <v>447</v>
      </c>
      <c r="F460" s="275">
        <f t="shared" si="66"/>
        <v>1988</v>
      </c>
      <c r="G460" s="131"/>
      <c r="H460" s="274"/>
      <c r="I460" s="116" t="s">
        <v>158</v>
      </c>
      <c r="J460" s="327">
        <f t="shared" si="67"/>
        <v>1194</v>
      </c>
      <c r="K460" s="292" t="str">
        <f t="shared" si="72"/>
        <v>Puissance maximale atteinte en injection en période tarifaire →</v>
      </c>
      <c r="L460" s="322" t="str">
        <f t="shared" si="72"/>
        <v>Injection</v>
      </c>
      <c r="M460" s="163" t="s">
        <v>158</v>
      </c>
      <c r="N460" s="349" t="str">
        <f t="shared" si="73"/>
        <v>kW / kVA</v>
      </c>
      <c r="O460" s="47"/>
      <c r="Q460" s="254"/>
      <c r="S460" s="31"/>
      <c r="T460" s="24"/>
    </row>
    <row r="461" spans="1:20" s="39" customFormat="1" ht="15" outlineLevel="1" x14ac:dyDescent="0.25">
      <c r="B461" s="333"/>
      <c r="C461" s="228"/>
      <c r="D461" s="121" t="str">
        <f t="shared" si="71"/>
        <v>PMAX_i</v>
      </c>
      <c r="E461" s="338">
        <v>448</v>
      </c>
      <c r="F461" s="275">
        <f t="shared" si="66"/>
        <v>1992</v>
      </c>
      <c r="G461" s="131"/>
      <c r="H461" s="274"/>
      <c r="I461" s="116" t="s">
        <v>158</v>
      </c>
      <c r="J461" s="327">
        <f t="shared" si="67"/>
        <v>1196</v>
      </c>
      <c r="K461" s="292" t="str">
        <f t="shared" si="72"/>
        <v>Puissance maximale atteinte en injection en période tarifaire →</v>
      </c>
      <c r="L461" s="322" t="str">
        <f t="shared" si="72"/>
        <v>Injection</v>
      </c>
      <c r="M461" s="163" t="s">
        <v>224</v>
      </c>
      <c r="N461" s="349" t="str">
        <f t="shared" si="73"/>
        <v>kW / kVA</v>
      </c>
      <c r="O461" s="47"/>
      <c r="Q461" s="254"/>
      <c r="S461" s="31"/>
      <c r="T461" s="24"/>
    </row>
    <row r="462" spans="1:20" s="39" customFormat="1" ht="15" outlineLevel="1" x14ac:dyDescent="0.25">
      <c r="B462" s="333"/>
      <c r="C462" s="228"/>
      <c r="D462" s="121" t="str">
        <f t="shared" si="71"/>
        <v>PMAX_i</v>
      </c>
      <c r="E462" s="338">
        <v>449</v>
      </c>
      <c r="F462" s="275">
        <f t="shared" si="66"/>
        <v>1996</v>
      </c>
      <c r="G462" s="131"/>
      <c r="H462" s="274"/>
      <c r="I462" s="116" t="s">
        <v>158</v>
      </c>
      <c r="J462" s="327">
        <f t="shared" si="67"/>
        <v>1198</v>
      </c>
      <c r="K462" s="292" t="str">
        <f t="shared" si="72"/>
        <v>Puissance maximale atteinte en injection en période tarifaire →</v>
      </c>
      <c r="L462" s="322" t="str">
        <f t="shared" si="72"/>
        <v>Injection</v>
      </c>
      <c r="M462" s="163" t="s">
        <v>229</v>
      </c>
      <c r="N462" s="349" t="str">
        <f t="shared" si="73"/>
        <v>kW / kVA</v>
      </c>
      <c r="O462" s="47"/>
      <c r="Q462" s="254"/>
      <c r="S462" s="31"/>
      <c r="T462" s="24"/>
    </row>
    <row r="463" spans="1:20" s="39" customFormat="1" ht="15" outlineLevel="1" x14ac:dyDescent="0.25">
      <c r="A463" s="38"/>
      <c r="B463" s="333"/>
      <c r="C463" s="326"/>
      <c r="D463" s="280"/>
      <c r="E463" s="338">
        <v>450</v>
      </c>
      <c r="F463" s="275">
        <f t="shared" si="66"/>
        <v>2000</v>
      </c>
      <c r="G463" s="131"/>
      <c r="H463" s="274"/>
      <c r="I463" s="116" t="s">
        <v>158</v>
      </c>
      <c r="J463" s="327">
        <f t="shared" si="67"/>
        <v>1200</v>
      </c>
      <c r="K463" s="283"/>
      <c r="L463" s="272"/>
      <c r="M463" s="269"/>
      <c r="N463" s="283"/>
      <c r="O463" s="47"/>
      <c r="P463" s="140"/>
      <c r="Q463" s="254"/>
      <c r="R463" s="140"/>
      <c r="S463" s="17"/>
      <c r="T463" s="17"/>
    </row>
    <row r="464" spans="1:20" s="39" customFormat="1" ht="15" outlineLevel="1" x14ac:dyDescent="0.25">
      <c r="B464" s="333"/>
      <c r="C464" s="228"/>
      <c r="D464" s="120" t="str">
        <f>D185</f>
        <v>PS</v>
      </c>
      <c r="E464" s="338">
        <v>451</v>
      </c>
      <c r="F464" s="275">
        <f t="shared" si="66"/>
        <v>2004</v>
      </c>
      <c r="G464" s="131"/>
      <c r="H464" s="274"/>
      <c r="I464" s="116" t="s">
        <v>158</v>
      </c>
      <c r="J464" s="327">
        <f t="shared" si="67"/>
        <v>1202</v>
      </c>
      <c r="K464" s="286" t="s">
        <v>602</v>
      </c>
      <c r="L464" s="163" t="s">
        <v>566</v>
      </c>
      <c r="M464" s="89" t="s">
        <v>231</v>
      </c>
      <c r="N464" s="89" t="s">
        <v>292</v>
      </c>
      <c r="O464" s="47"/>
      <c r="Q464" s="254"/>
      <c r="S464" s="31"/>
      <c r="T464" s="24"/>
    </row>
    <row r="465" spans="2:20" s="39" customFormat="1" ht="15" outlineLevel="1" x14ac:dyDescent="0.25">
      <c r="B465" s="333"/>
      <c r="C465" s="228"/>
      <c r="D465" s="121" t="s">
        <v>137</v>
      </c>
      <c r="E465" s="338">
        <v>452</v>
      </c>
      <c r="F465" s="275">
        <f t="shared" si="66"/>
        <v>2008</v>
      </c>
      <c r="G465" s="131"/>
      <c r="H465" s="274"/>
      <c r="I465" s="116" t="s">
        <v>158</v>
      </c>
      <c r="J465" s="327">
        <f t="shared" si="67"/>
        <v>1204</v>
      </c>
      <c r="K465" s="292" t="s">
        <v>602</v>
      </c>
      <c r="L465" s="322" t="str">
        <f>L464</f>
        <v>Soutirage</v>
      </c>
      <c r="M465" s="163" t="s">
        <v>222</v>
      </c>
      <c r="N465" s="349" t="str">
        <f>N464</f>
        <v>kW</v>
      </c>
      <c r="O465" s="47"/>
      <c r="Q465" s="254"/>
      <c r="S465" s="31"/>
      <c r="T465" s="24"/>
    </row>
    <row r="466" spans="2:20" s="39" customFormat="1" ht="15" outlineLevel="1" x14ac:dyDescent="0.25">
      <c r="B466" s="333"/>
      <c r="C466" s="228"/>
      <c r="D466" s="121" t="s">
        <v>137</v>
      </c>
      <c r="E466" s="338">
        <v>453</v>
      </c>
      <c r="F466" s="275">
        <f t="shared" si="66"/>
        <v>2012</v>
      </c>
      <c r="G466" s="131"/>
      <c r="H466" s="274"/>
      <c r="I466" s="116" t="s">
        <v>158</v>
      </c>
      <c r="J466" s="327">
        <f t="shared" si="67"/>
        <v>1206</v>
      </c>
      <c r="K466" s="292" t="s">
        <v>602</v>
      </c>
      <c r="L466" s="322" t="str">
        <f t="shared" ref="L466:L478" si="74">L465</f>
        <v>Soutirage</v>
      </c>
      <c r="M466" s="163" t="s">
        <v>220</v>
      </c>
      <c r="N466" s="349" t="str">
        <f t="shared" ref="N466:N478" si="75">N465</f>
        <v>kW</v>
      </c>
      <c r="O466" s="47"/>
      <c r="Q466" s="254"/>
      <c r="S466" s="31"/>
      <c r="T466" s="24"/>
    </row>
    <row r="467" spans="2:20" s="39" customFormat="1" ht="15" outlineLevel="1" x14ac:dyDescent="0.25">
      <c r="B467" s="333"/>
      <c r="C467" s="228"/>
      <c r="D467" s="121" t="s">
        <v>137</v>
      </c>
      <c r="E467" s="338">
        <v>454</v>
      </c>
      <c r="F467" s="275">
        <f t="shared" si="66"/>
        <v>2016</v>
      </c>
      <c r="G467" s="131"/>
      <c r="H467" s="274"/>
      <c r="I467" s="116" t="s">
        <v>158</v>
      </c>
      <c r="J467" s="327">
        <f t="shared" si="67"/>
        <v>1208</v>
      </c>
      <c r="K467" s="292" t="s">
        <v>602</v>
      </c>
      <c r="L467" s="322" t="str">
        <f t="shared" si="74"/>
        <v>Soutirage</v>
      </c>
      <c r="M467" s="55" t="s">
        <v>218</v>
      </c>
      <c r="N467" s="349" t="str">
        <f t="shared" si="75"/>
        <v>kW</v>
      </c>
      <c r="O467" s="47"/>
      <c r="Q467" s="254"/>
      <c r="S467" s="31"/>
      <c r="T467" s="24"/>
    </row>
    <row r="468" spans="2:20" s="39" customFormat="1" ht="15" outlineLevel="1" x14ac:dyDescent="0.25">
      <c r="B468" s="333"/>
      <c r="C468" s="228"/>
      <c r="D468" s="121" t="s">
        <v>137</v>
      </c>
      <c r="E468" s="338">
        <v>455</v>
      </c>
      <c r="F468" s="275">
        <f t="shared" si="66"/>
        <v>2020</v>
      </c>
      <c r="G468" s="131"/>
      <c r="H468" s="274"/>
      <c r="I468" s="116" t="s">
        <v>158</v>
      </c>
      <c r="J468" s="327">
        <f t="shared" si="67"/>
        <v>1210</v>
      </c>
      <c r="K468" s="292" t="s">
        <v>602</v>
      </c>
      <c r="L468" s="322" t="str">
        <f t="shared" si="74"/>
        <v>Soutirage</v>
      </c>
      <c r="M468" s="163" t="s">
        <v>226</v>
      </c>
      <c r="N468" s="349" t="str">
        <f t="shared" si="75"/>
        <v>kW</v>
      </c>
      <c r="O468" s="47"/>
      <c r="Q468" s="254"/>
      <c r="S468" s="31"/>
      <c r="T468" s="24"/>
    </row>
    <row r="469" spans="2:20" s="39" customFormat="1" ht="15" outlineLevel="1" x14ac:dyDescent="0.25">
      <c r="B469" s="333"/>
      <c r="C469" s="228"/>
      <c r="D469" s="121" t="s">
        <v>137</v>
      </c>
      <c r="E469" s="338">
        <v>456</v>
      </c>
      <c r="F469" s="275">
        <f t="shared" si="66"/>
        <v>2024</v>
      </c>
      <c r="G469" s="131"/>
      <c r="H469" s="274"/>
      <c r="I469" s="116" t="s">
        <v>158</v>
      </c>
      <c r="J469" s="327">
        <f t="shared" si="67"/>
        <v>1212</v>
      </c>
      <c r="K469" s="292" t="s">
        <v>602</v>
      </c>
      <c r="L469" s="322" t="str">
        <f t="shared" si="74"/>
        <v>Soutirage</v>
      </c>
      <c r="M469" s="163" t="s">
        <v>225</v>
      </c>
      <c r="N469" s="349" t="str">
        <f t="shared" si="75"/>
        <v>kW</v>
      </c>
      <c r="O469" s="47"/>
      <c r="Q469" s="254"/>
      <c r="S469" s="31"/>
      <c r="T469" s="24"/>
    </row>
    <row r="470" spans="2:20" s="39" customFormat="1" ht="15" outlineLevel="1" x14ac:dyDescent="0.25">
      <c r="B470" s="333"/>
      <c r="C470" s="228"/>
      <c r="D470" s="121" t="s">
        <v>137</v>
      </c>
      <c r="E470" s="338">
        <v>457</v>
      </c>
      <c r="F470" s="275">
        <f t="shared" si="66"/>
        <v>2028</v>
      </c>
      <c r="G470" s="131"/>
      <c r="H470" s="274"/>
      <c r="I470" s="116" t="s">
        <v>158</v>
      </c>
      <c r="J470" s="327">
        <f t="shared" si="67"/>
        <v>1214</v>
      </c>
      <c r="K470" s="292" t="s">
        <v>602</v>
      </c>
      <c r="L470" s="322" t="str">
        <f t="shared" si="74"/>
        <v>Soutirage</v>
      </c>
      <c r="M470" s="163" t="s">
        <v>227</v>
      </c>
      <c r="N470" s="349" t="str">
        <f t="shared" si="75"/>
        <v>kW</v>
      </c>
      <c r="O470" s="47"/>
      <c r="Q470" s="254"/>
      <c r="S470" s="31"/>
      <c r="T470" s="24"/>
    </row>
    <row r="471" spans="2:20" s="39" customFormat="1" ht="15" outlineLevel="1" x14ac:dyDescent="0.25">
      <c r="B471" s="333"/>
      <c r="C471" s="228"/>
      <c r="D471" s="121" t="s">
        <v>137</v>
      </c>
      <c r="E471" s="338">
        <v>458</v>
      </c>
      <c r="F471" s="275">
        <f t="shared" si="66"/>
        <v>2032</v>
      </c>
      <c r="G471" s="131"/>
      <c r="H471" s="274"/>
      <c r="I471" s="116" t="s">
        <v>158</v>
      </c>
      <c r="J471" s="327">
        <f t="shared" si="67"/>
        <v>1216</v>
      </c>
      <c r="K471" s="292" t="s">
        <v>602</v>
      </c>
      <c r="L471" s="322" t="str">
        <f t="shared" si="74"/>
        <v>Soutirage</v>
      </c>
      <c r="M471" s="163" t="s">
        <v>230</v>
      </c>
      <c r="N471" s="349" t="str">
        <f t="shared" si="75"/>
        <v>kW</v>
      </c>
      <c r="O471" s="47"/>
      <c r="Q471" s="254"/>
      <c r="S471" s="31"/>
      <c r="T471" s="24"/>
    </row>
    <row r="472" spans="2:20" s="39" customFormat="1" ht="15" outlineLevel="1" x14ac:dyDescent="0.25">
      <c r="B472" s="333"/>
      <c r="C472" s="228"/>
      <c r="D472" s="121" t="s">
        <v>137</v>
      </c>
      <c r="E472" s="338">
        <v>459</v>
      </c>
      <c r="F472" s="275">
        <f t="shared" si="66"/>
        <v>2036</v>
      </c>
      <c r="G472" s="131"/>
      <c r="H472" s="274"/>
      <c r="I472" s="116" t="s">
        <v>158</v>
      </c>
      <c r="J472" s="327">
        <f t="shared" si="67"/>
        <v>1218</v>
      </c>
      <c r="K472" s="292" t="s">
        <v>602</v>
      </c>
      <c r="L472" s="322" t="str">
        <f t="shared" si="74"/>
        <v>Soutirage</v>
      </c>
      <c r="M472" s="163" t="s">
        <v>221</v>
      </c>
      <c r="N472" s="349" t="str">
        <f t="shared" si="75"/>
        <v>kW</v>
      </c>
      <c r="O472" s="47"/>
      <c r="Q472" s="254"/>
      <c r="S472" s="31"/>
      <c r="T472" s="24"/>
    </row>
    <row r="473" spans="2:20" s="39" customFormat="1" ht="15" outlineLevel="1" x14ac:dyDescent="0.25">
      <c r="B473" s="333"/>
      <c r="C473" s="228"/>
      <c r="D473" s="121" t="s">
        <v>137</v>
      </c>
      <c r="E473" s="338">
        <v>460</v>
      </c>
      <c r="F473" s="275">
        <f t="shared" si="66"/>
        <v>2040</v>
      </c>
      <c r="G473" s="131"/>
      <c r="H473" s="274"/>
      <c r="I473" s="116" t="s">
        <v>158</v>
      </c>
      <c r="J473" s="327">
        <f t="shared" si="67"/>
        <v>1220</v>
      </c>
      <c r="K473" s="292" t="s">
        <v>602</v>
      </c>
      <c r="L473" s="322" t="str">
        <f t="shared" si="74"/>
        <v>Soutirage</v>
      </c>
      <c r="M473" s="163" t="s">
        <v>219</v>
      </c>
      <c r="N473" s="349" t="str">
        <f t="shared" si="75"/>
        <v>kW</v>
      </c>
      <c r="O473" s="47"/>
      <c r="Q473" s="254"/>
      <c r="S473" s="31"/>
      <c r="T473" s="24"/>
    </row>
    <row r="474" spans="2:20" s="39" customFormat="1" ht="15" outlineLevel="1" x14ac:dyDescent="0.25">
      <c r="B474" s="333"/>
      <c r="C474" s="228"/>
      <c r="D474" s="121" t="s">
        <v>137</v>
      </c>
      <c r="E474" s="338">
        <v>461</v>
      </c>
      <c r="F474" s="275">
        <f t="shared" si="66"/>
        <v>2044</v>
      </c>
      <c r="G474" s="131"/>
      <c r="H474" s="274"/>
      <c r="I474" s="116" t="s">
        <v>158</v>
      </c>
      <c r="J474" s="327">
        <f t="shared" si="67"/>
        <v>1222</v>
      </c>
      <c r="K474" s="292" t="s">
        <v>602</v>
      </c>
      <c r="L474" s="322" t="str">
        <f t="shared" si="74"/>
        <v>Soutirage</v>
      </c>
      <c r="M474" s="163" t="s">
        <v>217</v>
      </c>
      <c r="N474" s="349" t="str">
        <f t="shared" si="75"/>
        <v>kW</v>
      </c>
      <c r="O474" s="47"/>
      <c r="Q474" s="254"/>
      <c r="S474" s="31"/>
      <c r="T474" s="24"/>
    </row>
    <row r="475" spans="2:20" s="39" customFormat="1" ht="15" outlineLevel="1" x14ac:dyDescent="0.25">
      <c r="B475" s="333"/>
      <c r="C475" s="228"/>
      <c r="D475" s="121" t="s">
        <v>137</v>
      </c>
      <c r="E475" s="338">
        <v>462</v>
      </c>
      <c r="F475" s="275">
        <f t="shared" si="66"/>
        <v>2048</v>
      </c>
      <c r="G475" s="131"/>
      <c r="H475" s="274"/>
      <c r="I475" s="116" t="s">
        <v>158</v>
      </c>
      <c r="J475" s="327">
        <f t="shared" si="67"/>
        <v>1224</v>
      </c>
      <c r="K475" s="292" t="s">
        <v>602</v>
      </c>
      <c r="L475" s="322" t="str">
        <f t="shared" si="74"/>
        <v>Soutirage</v>
      </c>
      <c r="M475" s="163" t="s">
        <v>223</v>
      </c>
      <c r="N475" s="349" t="str">
        <f t="shared" si="75"/>
        <v>kW</v>
      </c>
      <c r="O475" s="47"/>
      <c r="Q475" s="254"/>
      <c r="S475" s="31"/>
      <c r="T475" s="24"/>
    </row>
    <row r="476" spans="2:20" s="39" customFormat="1" ht="15" outlineLevel="1" x14ac:dyDescent="0.25">
      <c r="B476" s="333"/>
      <c r="C476" s="228"/>
      <c r="D476" s="121" t="s">
        <v>137</v>
      </c>
      <c r="E476" s="338">
        <v>463</v>
      </c>
      <c r="F476" s="275">
        <f t="shared" si="66"/>
        <v>2052</v>
      </c>
      <c r="G476" s="131"/>
      <c r="H476" s="274"/>
      <c r="I476" s="116" t="s">
        <v>158</v>
      </c>
      <c r="J476" s="327">
        <f t="shared" si="67"/>
        <v>1226</v>
      </c>
      <c r="K476" s="292" t="s">
        <v>602</v>
      </c>
      <c r="L476" s="322" t="str">
        <f t="shared" si="74"/>
        <v>Soutirage</v>
      </c>
      <c r="M476" s="163" t="s">
        <v>158</v>
      </c>
      <c r="N476" s="349" t="str">
        <f t="shared" si="75"/>
        <v>kW</v>
      </c>
      <c r="O476" s="47"/>
      <c r="Q476" s="254"/>
      <c r="S476" s="31"/>
      <c r="T476" s="24"/>
    </row>
    <row r="477" spans="2:20" s="39" customFormat="1" ht="15" outlineLevel="1" x14ac:dyDescent="0.25">
      <c r="B477" s="333"/>
      <c r="C477" s="228"/>
      <c r="D477" s="121" t="s">
        <v>137</v>
      </c>
      <c r="E477" s="338">
        <v>464</v>
      </c>
      <c r="F477" s="275">
        <f t="shared" si="66"/>
        <v>2056</v>
      </c>
      <c r="G477" s="131"/>
      <c r="H477" s="274"/>
      <c r="I477" s="116" t="s">
        <v>158</v>
      </c>
      <c r="J477" s="327">
        <f t="shared" si="67"/>
        <v>1228</v>
      </c>
      <c r="K477" s="292" t="s">
        <v>602</v>
      </c>
      <c r="L477" s="322" t="str">
        <f t="shared" si="74"/>
        <v>Soutirage</v>
      </c>
      <c r="M477" s="163" t="s">
        <v>224</v>
      </c>
      <c r="N477" s="349" t="str">
        <f t="shared" si="75"/>
        <v>kW</v>
      </c>
      <c r="O477" s="47"/>
      <c r="Q477" s="254"/>
      <c r="S477" s="31"/>
      <c r="T477" s="24"/>
    </row>
    <row r="478" spans="2:20" s="39" customFormat="1" ht="15" outlineLevel="1" x14ac:dyDescent="0.25">
      <c r="B478" s="333"/>
      <c r="C478" s="228"/>
      <c r="D478" s="121" t="s">
        <v>137</v>
      </c>
      <c r="E478" s="338">
        <v>465</v>
      </c>
      <c r="F478" s="275">
        <f t="shared" si="66"/>
        <v>2060</v>
      </c>
      <c r="G478" s="131"/>
      <c r="H478" s="274"/>
      <c r="I478" s="116" t="s">
        <v>158</v>
      </c>
      <c r="J478" s="327">
        <f t="shared" si="67"/>
        <v>1230</v>
      </c>
      <c r="K478" s="292" t="s">
        <v>602</v>
      </c>
      <c r="L478" s="322" t="str">
        <f t="shared" si="74"/>
        <v>Soutirage</v>
      </c>
      <c r="M478" s="163" t="s">
        <v>229</v>
      </c>
      <c r="N478" s="349" t="str">
        <f t="shared" si="75"/>
        <v>kW</v>
      </c>
      <c r="O478" s="47"/>
      <c r="Q478" s="254"/>
      <c r="S478" s="31"/>
      <c r="T478" s="24"/>
    </row>
    <row r="479" spans="2:20" s="39" customFormat="1" ht="15" outlineLevel="1" x14ac:dyDescent="0.25">
      <c r="B479" s="333"/>
      <c r="C479" s="228"/>
      <c r="D479" s="156"/>
      <c r="E479" s="338">
        <v>466</v>
      </c>
      <c r="F479" s="275">
        <f t="shared" ref="F479:F511" si="76">4*(O$11*(D$11-1)+E479)+F$12</f>
        <v>2064</v>
      </c>
      <c r="G479" s="274"/>
      <c r="H479" s="274"/>
      <c r="I479" s="116" t="s">
        <v>158</v>
      </c>
      <c r="J479" s="327">
        <f t="shared" ref="J479:J511" si="77">300+2*O$11*(D$11-1)+2*E479</f>
        <v>1232</v>
      </c>
      <c r="K479" s="292"/>
      <c r="L479" s="194"/>
      <c r="M479" s="269"/>
      <c r="N479" s="269"/>
      <c r="O479" s="47"/>
      <c r="Q479" s="110"/>
      <c r="S479" s="31"/>
      <c r="T479" s="24"/>
    </row>
    <row r="480" spans="2:20" s="39" customFormat="1" ht="15" outlineLevel="1" x14ac:dyDescent="0.25">
      <c r="B480" s="333"/>
      <c r="C480" s="324"/>
      <c r="D480" s="120" t="str">
        <f>D169</f>
        <v>EAP_s2 / EaP_s2</v>
      </c>
      <c r="E480" s="338">
        <v>467</v>
      </c>
      <c r="F480" s="275">
        <f t="shared" si="76"/>
        <v>2068</v>
      </c>
      <c r="G480" s="131"/>
      <c r="H480" s="274"/>
      <c r="I480" s="116" t="s">
        <v>158</v>
      </c>
      <c r="J480" s="327">
        <f t="shared" si="77"/>
        <v>1234</v>
      </c>
      <c r="K480" s="286" t="s">
        <v>914</v>
      </c>
      <c r="L480" s="163" t="s">
        <v>566</v>
      </c>
      <c r="M480" s="89" t="s">
        <v>231</v>
      </c>
      <c r="N480" s="89" t="s">
        <v>293</v>
      </c>
      <c r="O480" s="47"/>
      <c r="Q480" s="254"/>
      <c r="S480" s="31"/>
      <c r="T480" s="24"/>
    </row>
    <row r="481" spans="1:22" s="39" customFormat="1" ht="15" outlineLevel="1" x14ac:dyDescent="0.25">
      <c r="B481" s="333"/>
      <c r="C481" s="228"/>
      <c r="D481" s="121" t="str">
        <f t="shared" ref="D481:D494" si="78">D480</f>
        <v>EAP_s2 / EaP_s2</v>
      </c>
      <c r="E481" s="338">
        <v>468</v>
      </c>
      <c r="F481" s="275">
        <f t="shared" si="76"/>
        <v>2072</v>
      </c>
      <c r="G481" s="131"/>
      <c r="H481" s="274"/>
      <c r="I481" s="116" t="s">
        <v>158</v>
      </c>
      <c r="J481" s="327">
        <f t="shared" si="77"/>
        <v>1236</v>
      </c>
      <c r="K481" s="292" t="s">
        <v>609</v>
      </c>
      <c r="L481" s="322" t="str">
        <f>L480</f>
        <v>Soutirage</v>
      </c>
      <c r="M481" s="163" t="s">
        <v>222</v>
      </c>
      <c r="N481" s="349" t="str">
        <f>N480</f>
        <v>kWh</v>
      </c>
      <c r="O481" s="47"/>
      <c r="P481" s="109"/>
      <c r="Q481" s="254"/>
      <c r="R481" s="109"/>
      <c r="S481" s="17"/>
      <c r="T481" s="17"/>
    </row>
    <row r="482" spans="1:22" s="39" customFormat="1" ht="15" outlineLevel="1" x14ac:dyDescent="0.25">
      <c r="B482" s="333">
        <v>612</v>
      </c>
      <c r="C482" s="228"/>
      <c r="D482" s="121" t="str">
        <f t="shared" si="78"/>
        <v>EAP_s2 / EaP_s2</v>
      </c>
      <c r="E482" s="338">
        <v>469</v>
      </c>
      <c r="F482" s="275">
        <f t="shared" si="76"/>
        <v>2076</v>
      </c>
      <c r="G482" s="131"/>
      <c r="H482" s="274"/>
      <c r="I482" s="116" t="s">
        <v>158</v>
      </c>
      <c r="J482" s="327">
        <f t="shared" si="77"/>
        <v>1238</v>
      </c>
      <c r="K482" s="292" t="s">
        <v>609</v>
      </c>
      <c r="L482" s="322" t="str">
        <f t="shared" ref="L482:L494" si="79">L481</f>
        <v>Soutirage</v>
      </c>
      <c r="M482" s="163" t="s">
        <v>220</v>
      </c>
      <c r="N482" s="349" t="str">
        <f t="shared" ref="N482:N494" si="80">N481</f>
        <v>kWh</v>
      </c>
      <c r="O482" s="47"/>
      <c r="P482" s="109"/>
      <c r="Q482" s="254"/>
      <c r="R482" s="109"/>
      <c r="S482" s="17"/>
      <c r="T482" s="17"/>
    </row>
    <row r="483" spans="1:22" s="39" customFormat="1" ht="15" outlineLevel="1" x14ac:dyDescent="0.25">
      <c r="B483" s="333"/>
      <c r="C483" s="228"/>
      <c r="D483" s="121" t="str">
        <f t="shared" si="78"/>
        <v>EAP_s2 / EaP_s2</v>
      </c>
      <c r="E483" s="338">
        <v>470</v>
      </c>
      <c r="F483" s="275">
        <f t="shared" si="76"/>
        <v>2080</v>
      </c>
      <c r="G483" s="131"/>
      <c r="H483" s="274"/>
      <c r="I483" s="116" t="s">
        <v>158</v>
      </c>
      <c r="J483" s="327">
        <f t="shared" si="77"/>
        <v>1240</v>
      </c>
      <c r="K483" s="292" t="s">
        <v>609</v>
      </c>
      <c r="L483" s="322" t="str">
        <f t="shared" si="79"/>
        <v>Soutirage</v>
      </c>
      <c r="M483" s="163" t="s">
        <v>218</v>
      </c>
      <c r="N483" s="349" t="str">
        <f t="shared" si="80"/>
        <v>kWh</v>
      </c>
      <c r="O483" s="47"/>
      <c r="P483" s="109"/>
      <c r="Q483" s="254"/>
      <c r="R483" s="109"/>
      <c r="S483" s="17"/>
      <c r="T483" s="17"/>
    </row>
    <row r="484" spans="1:22" s="39" customFormat="1" ht="15" outlineLevel="1" x14ac:dyDescent="0.25">
      <c r="B484" s="333"/>
      <c r="C484" s="228"/>
      <c r="D484" s="121" t="str">
        <f t="shared" si="78"/>
        <v>EAP_s2 / EaP_s2</v>
      </c>
      <c r="E484" s="338">
        <v>471</v>
      </c>
      <c r="F484" s="275">
        <f t="shared" si="76"/>
        <v>2084</v>
      </c>
      <c r="G484" s="131"/>
      <c r="H484" s="274"/>
      <c r="I484" s="116" t="s">
        <v>158</v>
      </c>
      <c r="J484" s="327">
        <f t="shared" si="77"/>
        <v>1242</v>
      </c>
      <c r="K484" s="292" t="s">
        <v>609</v>
      </c>
      <c r="L484" s="322" t="str">
        <f t="shared" si="79"/>
        <v>Soutirage</v>
      </c>
      <c r="M484" s="163" t="s">
        <v>226</v>
      </c>
      <c r="N484" s="349" t="str">
        <f t="shared" si="80"/>
        <v>kWh</v>
      </c>
      <c r="O484" s="47"/>
      <c r="P484" s="109"/>
      <c r="Q484" s="254"/>
      <c r="R484" s="109"/>
      <c r="S484" s="17"/>
      <c r="T484" s="17"/>
    </row>
    <row r="485" spans="1:22" s="39" customFormat="1" ht="15" outlineLevel="1" x14ac:dyDescent="0.25">
      <c r="B485" s="333"/>
      <c r="C485" s="228"/>
      <c r="D485" s="121" t="str">
        <f t="shared" si="78"/>
        <v>EAP_s2 / EaP_s2</v>
      </c>
      <c r="E485" s="338">
        <v>472</v>
      </c>
      <c r="F485" s="275">
        <f t="shared" si="76"/>
        <v>2088</v>
      </c>
      <c r="G485" s="131"/>
      <c r="H485" s="274"/>
      <c r="I485" s="116" t="s">
        <v>158</v>
      </c>
      <c r="J485" s="327">
        <f t="shared" si="77"/>
        <v>1244</v>
      </c>
      <c r="K485" s="292" t="s">
        <v>609</v>
      </c>
      <c r="L485" s="322" t="str">
        <f t="shared" si="79"/>
        <v>Soutirage</v>
      </c>
      <c r="M485" s="163" t="s">
        <v>225</v>
      </c>
      <c r="N485" s="349" t="str">
        <f t="shared" si="80"/>
        <v>kWh</v>
      </c>
      <c r="O485" s="47"/>
      <c r="Q485" s="254"/>
      <c r="S485" s="31"/>
      <c r="T485" s="24"/>
    </row>
    <row r="486" spans="1:22" s="39" customFormat="1" ht="15" outlineLevel="1" x14ac:dyDescent="0.25">
      <c r="B486" s="333"/>
      <c r="C486" s="228"/>
      <c r="D486" s="121" t="str">
        <f t="shared" si="78"/>
        <v>EAP_s2 / EaP_s2</v>
      </c>
      <c r="E486" s="338">
        <v>473</v>
      </c>
      <c r="F486" s="275">
        <f t="shared" si="76"/>
        <v>2092</v>
      </c>
      <c r="G486" s="131"/>
      <c r="H486" s="274"/>
      <c r="I486" s="116" t="s">
        <v>158</v>
      </c>
      <c r="J486" s="327">
        <f t="shared" si="77"/>
        <v>1246</v>
      </c>
      <c r="K486" s="292" t="s">
        <v>609</v>
      </c>
      <c r="L486" s="322" t="str">
        <f t="shared" si="79"/>
        <v>Soutirage</v>
      </c>
      <c r="M486" s="163" t="s">
        <v>227</v>
      </c>
      <c r="N486" s="349" t="str">
        <f t="shared" si="80"/>
        <v>kWh</v>
      </c>
      <c r="O486" s="47"/>
      <c r="Q486" s="254"/>
      <c r="S486" s="31"/>
      <c r="T486" s="24"/>
    </row>
    <row r="487" spans="1:22" s="39" customFormat="1" ht="15" outlineLevel="1" x14ac:dyDescent="0.25">
      <c r="B487" s="333"/>
      <c r="C487" s="228"/>
      <c r="D487" s="121" t="str">
        <f t="shared" si="78"/>
        <v>EAP_s2 / EaP_s2</v>
      </c>
      <c r="E487" s="338">
        <v>474</v>
      </c>
      <c r="F487" s="275">
        <f t="shared" si="76"/>
        <v>2096</v>
      </c>
      <c r="G487" s="131"/>
      <c r="H487" s="274"/>
      <c r="I487" s="116" t="s">
        <v>158</v>
      </c>
      <c r="J487" s="327">
        <f t="shared" si="77"/>
        <v>1248</v>
      </c>
      <c r="K487" s="292" t="s">
        <v>609</v>
      </c>
      <c r="L487" s="322" t="str">
        <f t="shared" si="79"/>
        <v>Soutirage</v>
      </c>
      <c r="M487" s="163" t="s">
        <v>230</v>
      </c>
      <c r="N487" s="349" t="str">
        <f t="shared" si="80"/>
        <v>kWh</v>
      </c>
      <c r="O487" s="47"/>
      <c r="Q487" s="254"/>
      <c r="S487" s="31"/>
      <c r="T487" s="24"/>
    </row>
    <row r="488" spans="1:22" s="39" customFormat="1" ht="15" outlineLevel="1" x14ac:dyDescent="0.25">
      <c r="B488" s="333"/>
      <c r="C488" s="228"/>
      <c r="D488" s="121" t="str">
        <f t="shared" si="78"/>
        <v>EAP_s2 / EaP_s2</v>
      </c>
      <c r="E488" s="338">
        <v>475</v>
      </c>
      <c r="F488" s="275">
        <f t="shared" si="76"/>
        <v>2100</v>
      </c>
      <c r="G488" s="131"/>
      <c r="H488" s="274"/>
      <c r="I488" s="116" t="s">
        <v>158</v>
      </c>
      <c r="J488" s="327">
        <f t="shared" si="77"/>
        <v>1250</v>
      </c>
      <c r="K488" s="292" t="s">
        <v>609</v>
      </c>
      <c r="L488" s="322" t="str">
        <f t="shared" si="79"/>
        <v>Soutirage</v>
      </c>
      <c r="M488" s="163" t="s">
        <v>221</v>
      </c>
      <c r="N488" s="349" t="str">
        <f t="shared" si="80"/>
        <v>kWh</v>
      </c>
      <c r="O488" s="47"/>
      <c r="P488" s="109"/>
      <c r="Q488" s="254"/>
      <c r="R488" s="109"/>
      <c r="S488" s="17"/>
      <c r="T488" s="17"/>
    </row>
    <row r="489" spans="1:22" s="39" customFormat="1" ht="15" outlineLevel="1" x14ac:dyDescent="0.25">
      <c r="B489" s="333"/>
      <c r="C489" s="228"/>
      <c r="D489" s="121" t="str">
        <f t="shared" si="78"/>
        <v>EAP_s2 / EaP_s2</v>
      </c>
      <c r="E489" s="338">
        <v>476</v>
      </c>
      <c r="F489" s="275">
        <f t="shared" si="76"/>
        <v>2104</v>
      </c>
      <c r="G489" s="131"/>
      <c r="H489" s="274"/>
      <c r="I489" s="116" t="s">
        <v>158</v>
      </c>
      <c r="J489" s="327">
        <f t="shared" si="77"/>
        <v>1252</v>
      </c>
      <c r="K489" s="292" t="s">
        <v>609</v>
      </c>
      <c r="L489" s="322" t="str">
        <f t="shared" si="79"/>
        <v>Soutirage</v>
      </c>
      <c r="M489" s="163" t="s">
        <v>219</v>
      </c>
      <c r="N489" s="349" t="str">
        <f t="shared" si="80"/>
        <v>kWh</v>
      </c>
      <c r="O489" s="47"/>
      <c r="P489" s="109"/>
      <c r="Q489" s="254"/>
      <c r="R489" s="109"/>
      <c r="S489" s="17"/>
      <c r="T489" s="17"/>
    </row>
    <row r="490" spans="1:22" s="39" customFormat="1" ht="15" outlineLevel="1" x14ac:dyDescent="0.25">
      <c r="B490" s="333"/>
      <c r="C490" s="228"/>
      <c r="D490" s="121" t="str">
        <f t="shared" si="78"/>
        <v>EAP_s2 / EaP_s2</v>
      </c>
      <c r="E490" s="338">
        <v>477</v>
      </c>
      <c r="F490" s="275">
        <f t="shared" si="76"/>
        <v>2108</v>
      </c>
      <c r="G490" s="131"/>
      <c r="H490" s="274"/>
      <c r="I490" s="116" t="s">
        <v>158</v>
      </c>
      <c r="J490" s="327">
        <f t="shared" si="77"/>
        <v>1254</v>
      </c>
      <c r="K490" s="292" t="s">
        <v>609</v>
      </c>
      <c r="L490" s="322" t="str">
        <f t="shared" si="79"/>
        <v>Soutirage</v>
      </c>
      <c r="M490" s="163" t="s">
        <v>217</v>
      </c>
      <c r="N490" s="349" t="str">
        <f t="shared" si="80"/>
        <v>kWh</v>
      </c>
      <c r="O490" s="47"/>
      <c r="P490" s="109"/>
      <c r="Q490" s="254"/>
      <c r="R490" s="109"/>
      <c r="S490" s="17"/>
      <c r="T490" s="17"/>
    </row>
    <row r="491" spans="1:22" s="39" customFormat="1" ht="15" outlineLevel="1" x14ac:dyDescent="0.25">
      <c r="B491" s="333"/>
      <c r="C491" s="228"/>
      <c r="D491" s="121" t="str">
        <f t="shared" si="78"/>
        <v>EAP_s2 / EaP_s2</v>
      </c>
      <c r="E491" s="338">
        <v>478</v>
      </c>
      <c r="F491" s="275">
        <f t="shared" si="76"/>
        <v>2112</v>
      </c>
      <c r="G491" s="131"/>
      <c r="H491" s="274"/>
      <c r="I491" s="116" t="s">
        <v>158</v>
      </c>
      <c r="J491" s="327">
        <f t="shared" si="77"/>
        <v>1256</v>
      </c>
      <c r="K491" s="292" t="s">
        <v>609</v>
      </c>
      <c r="L491" s="322" t="str">
        <f t="shared" si="79"/>
        <v>Soutirage</v>
      </c>
      <c r="M491" s="163" t="s">
        <v>223</v>
      </c>
      <c r="N491" s="349" t="str">
        <f t="shared" si="80"/>
        <v>kWh</v>
      </c>
      <c r="O491" s="47"/>
      <c r="P491" s="109"/>
      <c r="Q491" s="254"/>
      <c r="R491" s="109"/>
      <c r="S491" s="17"/>
      <c r="T491" s="17"/>
    </row>
    <row r="492" spans="1:22" s="39" customFormat="1" ht="15" outlineLevel="1" x14ac:dyDescent="0.25">
      <c r="B492" s="333"/>
      <c r="C492" s="228"/>
      <c r="D492" s="121" t="str">
        <f t="shared" si="78"/>
        <v>EAP_s2 / EaP_s2</v>
      </c>
      <c r="E492" s="338">
        <v>479</v>
      </c>
      <c r="F492" s="275">
        <f t="shared" si="76"/>
        <v>2116</v>
      </c>
      <c r="G492" s="131"/>
      <c r="H492" s="274"/>
      <c r="I492" s="116" t="s">
        <v>158</v>
      </c>
      <c r="J492" s="327">
        <f t="shared" si="77"/>
        <v>1258</v>
      </c>
      <c r="K492" s="292" t="s">
        <v>609</v>
      </c>
      <c r="L492" s="322" t="str">
        <f t="shared" si="79"/>
        <v>Soutirage</v>
      </c>
      <c r="M492" s="163" t="s">
        <v>158</v>
      </c>
      <c r="N492" s="349" t="str">
        <f t="shared" si="80"/>
        <v>kWh</v>
      </c>
      <c r="O492" s="47"/>
      <c r="P492" s="109"/>
      <c r="Q492" s="254"/>
      <c r="R492" s="109"/>
      <c r="S492" s="17"/>
      <c r="T492" s="17"/>
    </row>
    <row r="493" spans="1:22" s="39" customFormat="1" ht="15" outlineLevel="1" x14ac:dyDescent="0.25">
      <c r="B493" s="333"/>
      <c r="C493" s="324"/>
      <c r="D493" s="121" t="str">
        <f t="shared" si="78"/>
        <v>EAP_s2 / EaP_s2</v>
      </c>
      <c r="E493" s="338">
        <v>480</v>
      </c>
      <c r="F493" s="275">
        <f t="shared" si="76"/>
        <v>2120</v>
      </c>
      <c r="G493" s="131"/>
      <c r="H493" s="274"/>
      <c r="I493" s="116" t="s">
        <v>158</v>
      </c>
      <c r="J493" s="327">
        <f t="shared" si="77"/>
        <v>1260</v>
      </c>
      <c r="K493" s="292" t="s">
        <v>609</v>
      </c>
      <c r="L493" s="322" t="str">
        <f t="shared" si="79"/>
        <v>Soutirage</v>
      </c>
      <c r="M493" s="163" t="s">
        <v>224</v>
      </c>
      <c r="N493" s="349" t="str">
        <f t="shared" si="80"/>
        <v>kWh</v>
      </c>
      <c r="O493" s="47"/>
      <c r="P493" s="109"/>
      <c r="Q493" s="254"/>
      <c r="R493" s="109"/>
      <c r="S493" s="17"/>
      <c r="T493" s="17"/>
    </row>
    <row r="494" spans="1:22" s="39" customFormat="1" ht="15" outlineLevel="1" collapsed="1" x14ac:dyDescent="0.25">
      <c r="B494" s="333"/>
      <c r="C494" s="324"/>
      <c r="D494" s="121" t="str">
        <f t="shared" si="78"/>
        <v>EAP_s2 / EaP_s2</v>
      </c>
      <c r="E494" s="338">
        <v>481</v>
      </c>
      <c r="F494" s="275">
        <f t="shared" si="76"/>
        <v>2124</v>
      </c>
      <c r="G494" s="131"/>
      <c r="H494" s="274"/>
      <c r="I494" s="116" t="s">
        <v>158</v>
      </c>
      <c r="J494" s="327">
        <f t="shared" si="77"/>
        <v>1262</v>
      </c>
      <c r="K494" s="292" t="s">
        <v>609</v>
      </c>
      <c r="L494" s="322" t="str">
        <f t="shared" si="79"/>
        <v>Soutirage</v>
      </c>
      <c r="M494" s="163" t="s">
        <v>229</v>
      </c>
      <c r="N494" s="349" t="str">
        <f t="shared" si="80"/>
        <v>kWh</v>
      </c>
      <c r="O494" s="47"/>
      <c r="P494" s="109"/>
      <c r="Q494" s="254"/>
      <c r="R494" s="109"/>
      <c r="S494" s="17"/>
      <c r="T494" s="17"/>
    </row>
    <row r="495" spans="1:22" ht="15" outlineLevel="1" x14ac:dyDescent="0.25">
      <c r="A495" s="39"/>
      <c r="B495" s="333"/>
      <c r="C495" s="228"/>
      <c r="D495" s="262" t="str">
        <f>CONCATENATE(D494," - Cumule")</f>
        <v>EAP_s2 / EaP_s2 - Cumule</v>
      </c>
      <c r="E495" s="338">
        <v>482</v>
      </c>
      <c r="F495" s="275">
        <f t="shared" si="76"/>
        <v>2128</v>
      </c>
      <c r="G495" s="274"/>
      <c r="H495" s="274"/>
      <c r="I495" s="116" t="s">
        <v>158</v>
      </c>
      <c r="J495" s="328">
        <f t="shared" si="77"/>
        <v>1264</v>
      </c>
      <c r="K495" s="263" t="str">
        <f>CONCATENATE("Cumule Energie Active Soutirée, pour MESURES2 [",J480,"-",J494,"]")</f>
        <v>Cumule Energie Active Soutirée, pour MESURES2 [1234-1262]</v>
      </c>
      <c r="L495" s="368" t="str">
        <f>L494</f>
        <v>Soutirage</v>
      </c>
      <c r="M495" s="264" t="s">
        <v>779</v>
      </c>
      <c r="N495" s="264" t="str">
        <f>N494</f>
        <v>kWh</v>
      </c>
      <c r="O495" s="47"/>
      <c r="Q495" s="254"/>
      <c r="R495" s="38"/>
      <c r="S495" s="208"/>
      <c r="T495" s="208"/>
      <c r="U495" s="38"/>
      <c r="V495" s="38"/>
    </row>
    <row r="496" spans="1:22" s="39" customFormat="1" ht="15" outlineLevel="1" x14ac:dyDescent="0.25">
      <c r="B496" s="370"/>
      <c r="C496" s="324"/>
      <c r="D496" s="120" t="str">
        <f>D178</f>
        <v>EaP-1_s2</v>
      </c>
      <c r="E496" s="338">
        <v>483</v>
      </c>
      <c r="F496" s="275">
        <f t="shared" si="76"/>
        <v>2132</v>
      </c>
      <c r="G496" s="127"/>
      <c r="H496" s="127"/>
      <c r="I496" s="116" t="s">
        <v>158</v>
      </c>
      <c r="J496" s="328">
        <f t="shared" si="77"/>
        <v>1266</v>
      </c>
      <c r="K496" s="191" t="s">
        <v>994</v>
      </c>
      <c r="L496" s="272" t="s">
        <v>566</v>
      </c>
      <c r="M496" s="89" t="s">
        <v>231</v>
      </c>
      <c r="N496" s="89" t="s">
        <v>293</v>
      </c>
      <c r="O496" s="193"/>
      <c r="Q496" s="40"/>
      <c r="S496" s="31"/>
      <c r="T496" s="24"/>
    </row>
    <row r="497" spans="2:20" s="39" customFormat="1" ht="15" outlineLevel="1" x14ac:dyDescent="0.25">
      <c r="B497" s="369"/>
      <c r="C497" s="228"/>
      <c r="D497" s="121" t="str">
        <f>D496</f>
        <v>EaP-1_s2</v>
      </c>
      <c r="E497" s="338">
        <v>484</v>
      </c>
      <c r="F497" s="275">
        <f t="shared" si="76"/>
        <v>2136</v>
      </c>
      <c r="G497" s="127"/>
      <c r="H497" s="127"/>
      <c r="I497" s="116" t="s">
        <v>158</v>
      </c>
      <c r="J497" s="328">
        <f t="shared" si="77"/>
        <v>1268</v>
      </c>
      <c r="K497" s="321" t="str">
        <f t="shared" ref="K497:L510" si="81">K496</f>
        <v>Energie active soutirée de la période P-1,pour MESURES2, pour la période tarifaire →</v>
      </c>
      <c r="L497" s="322" t="str">
        <f>L496</f>
        <v>Soutirage</v>
      </c>
      <c r="M497" s="269" t="s">
        <v>222</v>
      </c>
      <c r="N497" s="349" t="str">
        <f>N496</f>
        <v>kWh</v>
      </c>
      <c r="O497" s="193"/>
      <c r="Q497" s="40"/>
      <c r="S497" s="31"/>
      <c r="T497" s="24"/>
    </row>
    <row r="498" spans="2:20" s="39" customFormat="1" ht="15" outlineLevel="1" x14ac:dyDescent="0.25">
      <c r="B498" s="369"/>
      <c r="C498" s="228"/>
      <c r="D498" s="121" t="str">
        <f t="shared" ref="D498:D510" si="82">D497</f>
        <v>EaP-1_s2</v>
      </c>
      <c r="E498" s="338">
        <v>485</v>
      </c>
      <c r="F498" s="275">
        <f t="shared" si="76"/>
        <v>2140</v>
      </c>
      <c r="G498" s="127"/>
      <c r="H498" s="127"/>
      <c r="I498" s="116" t="s">
        <v>158</v>
      </c>
      <c r="J498" s="328">
        <f t="shared" si="77"/>
        <v>1270</v>
      </c>
      <c r="K498" s="321" t="str">
        <f t="shared" si="81"/>
        <v>Energie active soutirée de la période P-1,pour MESURES2, pour la période tarifaire →</v>
      </c>
      <c r="L498" s="322" t="str">
        <f t="shared" si="81"/>
        <v>Soutirage</v>
      </c>
      <c r="M498" s="269" t="s">
        <v>220</v>
      </c>
      <c r="N498" s="349" t="str">
        <f t="shared" ref="N498:N510" si="83">N497</f>
        <v>kWh</v>
      </c>
      <c r="O498" s="193"/>
      <c r="Q498" s="40"/>
      <c r="S498" s="31"/>
      <c r="T498" s="24"/>
    </row>
    <row r="499" spans="2:20" s="39" customFormat="1" ht="15" outlineLevel="1" x14ac:dyDescent="0.25">
      <c r="B499" s="369"/>
      <c r="C499" s="228"/>
      <c r="D499" s="121" t="str">
        <f t="shared" si="82"/>
        <v>EaP-1_s2</v>
      </c>
      <c r="E499" s="338">
        <v>486</v>
      </c>
      <c r="F499" s="275">
        <f t="shared" si="76"/>
        <v>2144</v>
      </c>
      <c r="G499" s="127"/>
      <c r="H499" s="127"/>
      <c r="I499" s="116" t="s">
        <v>158</v>
      </c>
      <c r="J499" s="328">
        <f t="shared" si="77"/>
        <v>1272</v>
      </c>
      <c r="K499" s="321" t="str">
        <f t="shared" si="81"/>
        <v>Energie active soutirée de la période P-1,pour MESURES2, pour la période tarifaire →</v>
      </c>
      <c r="L499" s="322" t="str">
        <f t="shared" si="81"/>
        <v>Soutirage</v>
      </c>
      <c r="M499" s="269" t="s">
        <v>218</v>
      </c>
      <c r="N499" s="349" t="str">
        <f t="shared" si="83"/>
        <v>kWh</v>
      </c>
      <c r="O499" s="193"/>
      <c r="Q499" s="40"/>
      <c r="S499" s="31"/>
      <c r="T499" s="24"/>
    </row>
    <row r="500" spans="2:20" s="39" customFormat="1" ht="15" outlineLevel="1" x14ac:dyDescent="0.25">
      <c r="B500" s="369"/>
      <c r="C500" s="228"/>
      <c r="D500" s="121" t="str">
        <f t="shared" si="82"/>
        <v>EaP-1_s2</v>
      </c>
      <c r="E500" s="338">
        <v>487</v>
      </c>
      <c r="F500" s="275">
        <f t="shared" si="76"/>
        <v>2148</v>
      </c>
      <c r="G500" s="127"/>
      <c r="H500" s="127"/>
      <c r="I500" s="116" t="s">
        <v>158</v>
      </c>
      <c r="J500" s="328">
        <f t="shared" si="77"/>
        <v>1274</v>
      </c>
      <c r="K500" s="321" t="str">
        <f t="shared" si="81"/>
        <v>Energie active soutirée de la période P-1,pour MESURES2, pour la période tarifaire →</v>
      </c>
      <c r="L500" s="322" t="str">
        <f t="shared" si="81"/>
        <v>Soutirage</v>
      </c>
      <c r="M500" s="269" t="s">
        <v>226</v>
      </c>
      <c r="N500" s="349" t="str">
        <f t="shared" si="83"/>
        <v>kWh</v>
      </c>
      <c r="O500" s="193"/>
      <c r="Q500" s="40"/>
      <c r="S500" s="31"/>
      <c r="T500" s="24"/>
    </row>
    <row r="501" spans="2:20" s="39" customFormat="1" ht="15" outlineLevel="1" x14ac:dyDescent="0.25">
      <c r="B501" s="369"/>
      <c r="C501" s="228"/>
      <c r="D501" s="121" t="str">
        <f t="shared" si="82"/>
        <v>EaP-1_s2</v>
      </c>
      <c r="E501" s="338">
        <v>488</v>
      </c>
      <c r="F501" s="275">
        <f t="shared" si="76"/>
        <v>2152</v>
      </c>
      <c r="G501" s="127"/>
      <c r="H501" s="127"/>
      <c r="I501" s="116" t="s">
        <v>158</v>
      </c>
      <c r="J501" s="328">
        <f t="shared" si="77"/>
        <v>1276</v>
      </c>
      <c r="K501" s="321" t="str">
        <f t="shared" si="81"/>
        <v>Energie active soutirée de la période P-1,pour MESURES2, pour la période tarifaire →</v>
      </c>
      <c r="L501" s="322" t="str">
        <f t="shared" si="81"/>
        <v>Soutirage</v>
      </c>
      <c r="M501" s="269" t="s">
        <v>225</v>
      </c>
      <c r="N501" s="349" t="str">
        <f t="shared" si="83"/>
        <v>kWh</v>
      </c>
      <c r="O501" s="193"/>
      <c r="Q501" s="40"/>
      <c r="S501" s="31"/>
      <c r="T501" s="24"/>
    </row>
    <row r="502" spans="2:20" s="39" customFormat="1" ht="15" outlineLevel="1" x14ac:dyDescent="0.25">
      <c r="B502" s="369"/>
      <c r="C502" s="228"/>
      <c r="D502" s="121" t="str">
        <f t="shared" si="82"/>
        <v>EaP-1_s2</v>
      </c>
      <c r="E502" s="338">
        <v>489</v>
      </c>
      <c r="F502" s="275">
        <f t="shared" si="76"/>
        <v>2156</v>
      </c>
      <c r="G502" s="127"/>
      <c r="H502" s="127"/>
      <c r="I502" s="116" t="s">
        <v>158</v>
      </c>
      <c r="J502" s="328">
        <f t="shared" si="77"/>
        <v>1278</v>
      </c>
      <c r="K502" s="321" t="str">
        <f t="shared" si="81"/>
        <v>Energie active soutirée de la période P-1,pour MESURES2, pour la période tarifaire →</v>
      </c>
      <c r="L502" s="322" t="str">
        <f t="shared" si="81"/>
        <v>Soutirage</v>
      </c>
      <c r="M502" s="269" t="s">
        <v>227</v>
      </c>
      <c r="N502" s="349" t="str">
        <f t="shared" si="83"/>
        <v>kWh</v>
      </c>
      <c r="O502" s="193"/>
      <c r="Q502" s="40"/>
      <c r="S502" s="31"/>
      <c r="T502" s="24"/>
    </row>
    <row r="503" spans="2:20" s="39" customFormat="1" ht="15" outlineLevel="1" x14ac:dyDescent="0.25">
      <c r="B503" s="369"/>
      <c r="C503" s="228"/>
      <c r="D503" s="121" t="str">
        <f t="shared" si="82"/>
        <v>EaP-1_s2</v>
      </c>
      <c r="E503" s="338">
        <v>490</v>
      </c>
      <c r="F503" s="275">
        <f t="shared" si="76"/>
        <v>2160</v>
      </c>
      <c r="G503" s="127"/>
      <c r="H503" s="127"/>
      <c r="I503" s="116" t="s">
        <v>158</v>
      </c>
      <c r="J503" s="328">
        <f t="shared" si="77"/>
        <v>1280</v>
      </c>
      <c r="K503" s="321" t="str">
        <f t="shared" si="81"/>
        <v>Energie active soutirée de la période P-1,pour MESURES2, pour la période tarifaire →</v>
      </c>
      <c r="L503" s="322" t="str">
        <f t="shared" si="81"/>
        <v>Soutirage</v>
      </c>
      <c r="M503" s="269" t="s">
        <v>230</v>
      </c>
      <c r="N503" s="349" t="str">
        <f t="shared" si="83"/>
        <v>kWh</v>
      </c>
      <c r="O503" s="193"/>
      <c r="Q503" s="40"/>
      <c r="S503" s="31"/>
      <c r="T503" s="24"/>
    </row>
    <row r="504" spans="2:20" s="39" customFormat="1" ht="15" outlineLevel="1" x14ac:dyDescent="0.25">
      <c r="B504" s="369"/>
      <c r="C504" s="228"/>
      <c r="D504" s="121" t="str">
        <f t="shared" si="82"/>
        <v>EaP-1_s2</v>
      </c>
      <c r="E504" s="338">
        <v>491</v>
      </c>
      <c r="F504" s="275">
        <f t="shared" si="76"/>
        <v>2164</v>
      </c>
      <c r="G504" s="127"/>
      <c r="H504" s="127"/>
      <c r="I504" s="116" t="s">
        <v>158</v>
      </c>
      <c r="J504" s="328">
        <f t="shared" si="77"/>
        <v>1282</v>
      </c>
      <c r="K504" s="321" t="str">
        <f t="shared" si="81"/>
        <v>Energie active soutirée de la période P-1,pour MESURES2, pour la période tarifaire →</v>
      </c>
      <c r="L504" s="322" t="str">
        <f t="shared" si="81"/>
        <v>Soutirage</v>
      </c>
      <c r="M504" s="269" t="s">
        <v>221</v>
      </c>
      <c r="N504" s="349" t="str">
        <f t="shared" si="83"/>
        <v>kWh</v>
      </c>
      <c r="O504" s="193"/>
      <c r="Q504" s="40"/>
      <c r="S504" s="31"/>
      <c r="T504" s="24"/>
    </row>
    <row r="505" spans="2:20" s="39" customFormat="1" ht="15" outlineLevel="1" x14ac:dyDescent="0.25">
      <c r="B505" s="369"/>
      <c r="C505" s="228"/>
      <c r="D505" s="121" t="str">
        <f t="shared" si="82"/>
        <v>EaP-1_s2</v>
      </c>
      <c r="E505" s="338">
        <v>492</v>
      </c>
      <c r="F505" s="275">
        <f t="shared" si="76"/>
        <v>2168</v>
      </c>
      <c r="G505" s="127"/>
      <c r="H505" s="127"/>
      <c r="I505" s="116" t="s">
        <v>158</v>
      </c>
      <c r="J505" s="328">
        <f t="shared" si="77"/>
        <v>1284</v>
      </c>
      <c r="K505" s="321" t="str">
        <f t="shared" si="81"/>
        <v>Energie active soutirée de la période P-1,pour MESURES2, pour la période tarifaire →</v>
      </c>
      <c r="L505" s="322" t="str">
        <f t="shared" si="81"/>
        <v>Soutirage</v>
      </c>
      <c r="M505" s="269" t="s">
        <v>219</v>
      </c>
      <c r="N505" s="349" t="str">
        <f t="shared" si="83"/>
        <v>kWh</v>
      </c>
      <c r="O505" s="193"/>
      <c r="Q505" s="40"/>
      <c r="S505" s="31"/>
      <c r="T505" s="24"/>
    </row>
    <row r="506" spans="2:20" s="39" customFormat="1" ht="15" outlineLevel="1" x14ac:dyDescent="0.25">
      <c r="B506" s="369"/>
      <c r="C506" s="228"/>
      <c r="D506" s="121" t="str">
        <f t="shared" si="82"/>
        <v>EaP-1_s2</v>
      </c>
      <c r="E506" s="338">
        <v>493</v>
      </c>
      <c r="F506" s="275">
        <f t="shared" si="76"/>
        <v>2172</v>
      </c>
      <c r="G506" s="127"/>
      <c r="H506" s="127"/>
      <c r="I506" s="116" t="s">
        <v>158</v>
      </c>
      <c r="J506" s="328">
        <f t="shared" si="77"/>
        <v>1286</v>
      </c>
      <c r="K506" s="321" t="str">
        <f t="shared" si="81"/>
        <v>Energie active soutirée de la période P-1,pour MESURES2, pour la période tarifaire →</v>
      </c>
      <c r="L506" s="322" t="str">
        <f t="shared" si="81"/>
        <v>Soutirage</v>
      </c>
      <c r="M506" s="269" t="s">
        <v>217</v>
      </c>
      <c r="N506" s="349" t="str">
        <f t="shared" si="83"/>
        <v>kWh</v>
      </c>
      <c r="O506" s="193"/>
      <c r="Q506" s="40"/>
      <c r="S506" s="31"/>
      <c r="T506" s="24"/>
    </row>
    <row r="507" spans="2:20" s="39" customFormat="1" ht="15" outlineLevel="1" x14ac:dyDescent="0.25">
      <c r="B507" s="369"/>
      <c r="C507" s="228"/>
      <c r="D507" s="121" t="str">
        <f t="shared" si="82"/>
        <v>EaP-1_s2</v>
      </c>
      <c r="E507" s="338">
        <v>494</v>
      </c>
      <c r="F507" s="275">
        <f t="shared" si="76"/>
        <v>2176</v>
      </c>
      <c r="G507" s="127"/>
      <c r="H507" s="127"/>
      <c r="I507" s="116" t="s">
        <v>158</v>
      </c>
      <c r="J507" s="328">
        <f t="shared" si="77"/>
        <v>1288</v>
      </c>
      <c r="K507" s="321" t="str">
        <f t="shared" si="81"/>
        <v>Energie active soutirée de la période P-1,pour MESURES2, pour la période tarifaire →</v>
      </c>
      <c r="L507" s="322" t="str">
        <f t="shared" si="81"/>
        <v>Soutirage</v>
      </c>
      <c r="M507" s="269" t="s">
        <v>223</v>
      </c>
      <c r="N507" s="349" t="str">
        <f t="shared" si="83"/>
        <v>kWh</v>
      </c>
      <c r="O507" s="193"/>
      <c r="Q507" s="40"/>
      <c r="S507" s="31"/>
      <c r="T507" s="24"/>
    </row>
    <row r="508" spans="2:20" s="39" customFormat="1" ht="15" outlineLevel="1" x14ac:dyDescent="0.25">
      <c r="B508" s="369"/>
      <c r="C508" s="228"/>
      <c r="D508" s="121" t="str">
        <f t="shared" si="82"/>
        <v>EaP-1_s2</v>
      </c>
      <c r="E508" s="338">
        <v>495</v>
      </c>
      <c r="F508" s="275">
        <f t="shared" si="76"/>
        <v>2180</v>
      </c>
      <c r="G508" s="127"/>
      <c r="H508" s="127"/>
      <c r="I508" s="116" t="s">
        <v>158</v>
      </c>
      <c r="J508" s="328">
        <f t="shared" si="77"/>
        <v>1290</v>
      </c>
      <c r="K508" s="321" t="str">
        <f t="shared" si="81"/>
        <v>Energie active soutirée de la période P-1,pour MESURES2, pour la période tarifaire →</v>
      </c>
      <c r="L508" s="322" t="str">
        <f t="shared" si="81"/>
        <v>Soutirage</v>
      </c>
      <c r="M508" s="269" t="s">
        <v>158</v>
      </c>
      <c r="N508" s="349" t="str">
        <f t="shared" si="83"/>
        <v>kWh</v>
      </c>
      <c r="O508" s="193"/>
      <c r="Q508" s="40"/>
      <c r="S508" s="31"/>
      <c r="T508" s="24"/>
    </row>
    <row r="509" spans="2:20" s="39" customFormat="1" ht="15" outlineLevel="1" x14ac:dyDescent="0.25">
      <c r="B509" s="369"/>
      <c r="C509" s="228"/>
      <c r="D509" s="121" t="str">
        <f t="shared" si="82"/>
        <v>EaP-1_s2</v>
      </c>
      <c r="E509" s="338">
        <v>496</v>
      </c>
      <c r="F509" s="275">
        <f t="shared" si="76"/>
        <v>2184</v>
      </c>
      <c r="G509" s="127"/>
      <c r="H509" s="127"/>
      <c r="I509" s="116" t="s">
        <v>158</v>
      </c>
      <c r="J509" s="328">
        <f t="shared" si="77"/>
        <v>1292</v>
      </c>
      <c r="K509" s="321" t="str">
        <f t="shared" si="81"/>
        <v>Energie active soutirée de la période P-1,pour MESURES2, pour la période tarifaire →</v>
      </c>
      <c r="L509" s="322" t="str">
        <f t="shared" si="81"/>
        <v>Soutirage</v>
      </c>
      <c r="M509" s="269" t="s">
        <v>224</v>
      </c>
      <c r="N509" s="349" t="str">
        <f t="shared" si="83"/>
        <v>kWh</v>
      </c>
      <c r="O509" s="193"/>
      <c r="Q509" s="40"/>
      <c r="S509" s="31"/>
      <c r="T509" s="24"/>
    </row>
    <row r="510" spans="2:20" s="39" customFormat="1" ht="15" outlineLevel="1" x14ac:dyDescent="0.25">
      <c r="B510" s="369"/>
      <c r="C510" s="228"/>
      <c r="D510" s="121" t="str">
        <f t="shared" si="82"/>
        <v>EaP-1_s2</v>
      </c>
      <c r="E510" s="338">
        <v>497</v>
      </c>
      <c r="F510" s="275">
        <f t="shared" si="76"/>
        <v>2188</v>
      </c>
      <c r="G510" s="127"/>
      <c r="H510" s="127"/>
      <c r="I510" s="116" t="s">
        <v>158</v>
      </c>
      <c r="J510" s="328">
        <f t="shared" si="77"/>
        <v>1294</v>
      </c>
      <c r="K510" s="321" t="str">
        <f t="shared" si="81"/>
        <v>Energie active soutirée de la période P-1,pour MESURES2, pour la période tarifaire →</v>
      </c>
      <c r="L510" s="322" t="str">
        <f t="shared" si="81"/>
        <v>Soutirage</v>
      </c>
      <c r="M510" s="269" t="s">
        <v>229</v>
      </c>
      <c r="N510" s="349" t="str">
        <f t="shared" si="83"/>
        <v>kWh</v>
      </c>
      <c r="O510" s="193"/>
      <c r="Q510" s="40"/>
      <c r="S510" s="31"/>
      <c r="T510" s="24"/>
    </row>
    <row r="511" spans="2:20" s="39" customFormat="1" ht="15" outlineLevel="1" x14ac:dyDescent="0.25">
      <c r="B511" s="333"/>
      <c r="C511" s="228"/>
      <c r="D511" s="262" t="str">
        <f>CONCATENATE(D510," - Cumule")</f>
        <v>EaP-1_s2 - Cumule</v>
      </c>
      <c r="E511" s="338">
        <v>498</v>
      </c>
      <c r="F511" s="275">
        <f t="shared" si="76"/>
        <v>2192</v>
      </c>
      <c r="G511" s="274"/>
      <c r="H511" s="274"/>
      <c r="I511" s="116" t="s">
        <v>158</v>
      </c>
      <c r="J511" s="327">
        <f t="shared" si="77"/>
        <v>1296</v>
      </c>
      <c r="K511" s="303" t="str">
        <f>CONCATENATE("Cumule Energie Active Soutirée sur la période P-1, pour MESURES2 [",J496,"-",J510,"]")</f>
        <v>Cumule Energie Active Soutirée sur la période P-1, pour MESURES2 [1266-1294]</v>
      </c>
      <c r="L511" s="368" t="str">
        <f>L510</f>
        <v>Soutirage</v>
      </c>
      <c r="M511" s="264" t="s">
        <v>779</v>
      </c>
      <c r="N511" s="264" t="str">
        <f>N510</f>
        <v>kWh</v>
      </c>
      <c r="O511" s="47"/>
      <c r="Q511" s="110"/>
      <c r="S511" s="31"/>
      <c r="T511" s="24"/>
    </row>
    <row r="512" spans="2:20" s="39" customFormat="1" ht="15" outlineLevel="1" x14ac:dyDescent="0.25">
      <c r="B512" s="309"/>
      <c r="C512" s="228"/>
      <c r="D512" s="156"/>
      <c r="E512" s="338">
        <v>499</v>
      </c>
      <c r="F512" s="275">
        <f t="shared" ref="F512:F540" si="84">4*(O$11*(D$11-1)+E512)+F$12</f>
        <v>2196</v>
      </c>
      <c r="G512" s="274"/>
      <c r="H512" s="274"/>
      <c r="I512" s="116" t="s">
        <v>158</v>
      </c>
      <c r="J512" s="327">
        <f t="shared" ref="J512:J540" si="85">300+2*O$11*(D$11-1)+2*E512</f>
        <v>1298</v>
      </c>
      <c r="K512" s="292"/>
      <c r="L512" s="194"/>
      <c r="M512" s="269"/>
      <c r="N512" s="286"/>
      <c r="O512" s="47"/>
      <c r="Q512" s="110"/>
      <c r="S512" s="31"/>
      <c r="T512" s="24"/>
    </row>
    <row r="513" spans="2:20" s="39" customFormat="1" ht="15" outlineLevel="1" x14ac:dyDescent="0.25">
      <c r="B513" s="309"/>
      <c r="C513" s="228"/>
      <c r="D513" s="156"/>
      <c r="E513" s="338">
        <v>500</v>
      </c>
      <c r="F513" s="275">
        <f t="shared" si="84"/>
        <v>2200</v>
      </c>
      <c r="G513" s="274"/>
      <c r="H513" s="274"/>
      <c r="I513" s="116" t="s">
        <v>158</v>
      </c>
      <c r="J513" s="327">
        <f t="shared" si="85"/>
        <v>1300</v>
      </c>
      <c r="K513" s="292"/>
      <c r="L513" s="194"/>
      <c r="M513" s="269"/>
      <c r="N513" s="269"/>
      <c r="O513" s="47"/>
      <c r="Q513" s="110"/>
      <c r="S513" s="31"/>
      <c r="T513" s="24"/>
    </row>
    <row r="514" spans="2:20" s="39" customFormat="1" ht="15" outlineLevel="1" x14ac:dyDescent="0.25">
      <c r="B514" s="309"/>
      <c r="C514" s="228"/>
      <c r="D514" s="156"/>
      <c r="E514" s="338">
        <v>501</v>
      </c>
      <c r="F514" s="275">
        <f t="shared" si="84"/>
        <v>2204</v>
      </c>
      <c r="G514" s="274"/>
      <c r="H514" s="274"/>
      <c r="I514" s="116" t="s">
        <v>158</v>
      </c>
      <c r="J514" s="327">
        <f t="shared" si="85"/>
        <v>1302</v>
      </c>
      <c r="K514" s="292"/>
      <c r="L514" s="194"/>
      <c r="M514" s="269"/>
      <c r="N514" s="286"/>
      <c r="O514" s="47"/>
      <c r="Q514" s="110"/>
      <c r="S514" s="31"/>
      <c r="T514" s="24"/>
    </row>
    <row r="515" spans="2:20" s="39" customFormat="1" ht="15" outlineLevel="1" x14ac:dyDescent="0.25">
      <c r="B515" s="309"/>
      <c r="C515" s="228"/>
      <c r="D515" s="156"/>
      <c r="E515" s="338">
        <v>502</v>
      </c>
      <c r="F515" s="275">
        <f t="shared" si="84"/>
        <v>2208</v>
      </c>
      <c r="G515" s="274"/>
      <c r="H515" s="274"/>
      <c r="I515" s="116" t="s">
        <v>158</v>
      </c>
      <c r="J515" s="327">
        <f t="shared" si="85"/>
        <v>1304</v>
      </c>
      <c r="K515" s="292"/>
      <c r="L515" s="194"/>
      <c r="M515" s="269"/>
      <c r="N515" s="286"/>
      <c r="O515" s="47"/>
      <c r="Q515" s="110"/>
      <c r="S515" s="31"/>
      <c r="T515" s="24"/>
    </row>
    <row r="516" spans="2:20" s="39" customFormat="1" ht="15" outlineLevel="1" x14ac:dyDescent="0.25">
      <c r="B516" s="309"/>
      <c r="C516" s="228"/>
      <c r="D516" s="156"/>
      <c r="E516" s="338">
        <v>503</v>
      </c>
      <c r="F516" s="275">
        <f t="shared" si="84"/>
        <v>2212</v>
      </c>
      <c r="G516" s="274"/>
      <c r="H516" s="274"/>
      <c r="I516" s="116" t="s">
        <v>158</v>
      </c>
      <c r="J516" s="327">
        <f t="shared" si="85"/>
        <v>1306</v>
      </c>
      <c r="K516" s="292"/>
      <c r="L516" s="194"/>
      <c r="M516" s="269"/>
      <c r="N516" s="269"/>
      <c r="O516" s="47"/>
      <c r="Q516" s="110"/>
      <c r="S516" s="31"/>
      <c r="T516" s="24"/>
    </row>
    <row r="517" spans="2:20" s="39" customFormat="1" ht="15" outlineLevel="1" x14ac:dyDescent="0.25">
      <c r="B517" s="309"/>
      <c r="C517" s="228"/>
      <c r="D517" s="156"/>
      <c r="E517" s="338">
        <v>504</v>
      </c>
      <c r="F517" s="275">
        <f t="shared" si="84"/>
        <v>2216</v>
      </c>
      <c r="G517" s="274"/>
      <c r="H517" s="274"/>
      <c r="I517" s="116" t="s">
        <v>158</v>
      </c>
      <c r="J517" s="327">
        <f t="shared" si="85"/>
        <v>1308</v>
      </c>
      <c r="K517" s="292"/>
      <c r="L517" s="194"/>
      <c r="M517" s="269"/>
      <c r="N517" s="286"/>
      <c r="O517" s="47"/>
      <c r="Q517" s="110"/>
      <c r="S517" s="31"/>
      <c r="T517" s="24"/>
    </row>
    <row r="518" spans="2:20" s="39" customFormat="1" ht="15" outlineLevel="1" x14ac:dyDescent="0.25">
      <c r="B518" s="309"/>
      <c r="C518" s="228"/>
      <c r="D518" s="156"/>
      <c r="E518" s="338">
        <v>505</v>
      </c>
      <c r="F518" s="275">
        <f t="shared" si="84"/>
        <v>2220</v>
      </c>
      <c r="G518" s="274"/>
      <c r="H518" s="274"/>
      <c r="I518" s="116" t="s">
        <v>158</v>
      </c>
      <c r="J518" s="327">
        <f t="shared" si="85"/>
        <v>1310</v>
      </c>
      <c r="K518" s="292"/>
      <c r="L518" s="194"/>
      <c r="M518" s="269"/>
      <c r="N518" s="286"/>
      <c r="O518" s="47"/>
      <c r="Q518" s="110"/>
      <c r="S518" s="31"/>
      <c r="T518" s="24"/>
    </row>
    <row r="519" spans="2:20" s="39" customFormat="1" ht="15" outlineLevel="1" x14ac:dyDescent="0.25">
      <c r="B519" s="309"/>
      <c r="C519" s="228"/>
      <c r="D519" s="156"/>
      <c r="E519" s="338">
        <v>506</v>
      </c>
      <c r="F519" s="275">
        <f t="shared" si="84"/>
        <v>2224</v>
      </c>
      <c r="G519" s="274"/>
      <c r="H519" s="274"/>
      <c r="I519" s="116" t="s">
        <v>158</v>
      </c>
      <c r="J519" s="327">
        <f t="shared" si="85"/>
        <v>1312</v>
      </c>
      <c r="K519" s="292"/>
      <c r="L519" s="194"/>
      <c r="M519" s="269"/>
      <c r="N519" s="269"/>
      <c r="O519" s="47"/>
      <c r="Q519" s="110"/>
      <c r="S519" s="31"/>
      <c r="T519" s="24"/>
    </row>
    <row r="520" spans="2:20" s="39" customFormat="1" ht="15" outlineLevel="1" x14ac:dyDescent="0.25">
      <c r="B520" s="309"/>
      <c r="C520" s="228"/>
      <c r="D520" s="156"/>
      <c r="E520" s="338">
        <v>507</v>
      </c>
      <c r="F520" s="275">
        <f t="shared" si="84"/>
        <v>2228</v>
      </c>
      <c r="G520" s="274"/>
      <c r="H520" s="274"/>
      <c r="I520" s="116" t="s">
        <v>158</v>
      </c>
      <c r="J520" s="327">
        <f t="shared" si="85"/>
        <v>1314</v>
      </c>
      <c r="K520" s="292"/>
      <c r="L520" s="194"/>
      <c r="M520" s="269"/>
      <c r="N520" s="286"/>
      <c r="O520" s="47"/>
      <c r="Q520" s="110"/>
      <c r="S520" s="31"/>
      <c r="T520" s="24"/>
    </row>
    <row r="521" spans="2:20" s="39" customFormat="1" ht="15" outlineLevel="1" x14ac:dyDescent="0.25">
      <c r="B521" s="309"/>
      <c r="C521" s="87"/>
      <c r="D521" s="156"/>
      <c r="E521" s="338">
        <v>508</v>
      </c>
      <c r="F521" s="275">
        <f t="shared" si="84"/>
        <v>2232</v>
      </c>
      <c r="G521" s="274"/>
      <c r="H521" s="274"/>
      <c r="I521" s="116" t="s">
        <v>158</v>
      </c>
      <c r="J521" s="327">
        <f t="shared" si="85"/>
        <v>1316</v>
      </c>
      <c r="K521" s="292"/>
      <c r="L521" s="194"/>
      <c r="M521" s="269"/>
      <c r="N521" s="286"/>
      <c r="O521" s="47"/>
      <c r="Q521" s="110"/>
      <c r="S521" s="31"/>
      <c r="T521" s="24"/>
    </row>
    <row r="522" spans="2:20" s="39" customFormat="1" ht="15" outlineLevel="1" x14ac:dyDescent="0.25">
      <c r="B522" s="309"/>
      <c r="C522" s="87"/>
      <c r="D522" s="156"/>
      <c r="E522" s="338">
        <v>509</v>
      </c>
      <c r="F522" s="275">
        <f t="shared" si="84"/>
        <v>2236</v>
      </c>
      <c r="G522" s="274"/>
      <c r="H522" s="274"/>
      <c r="I522" s="116" t="s">
        <v>158</v>
      </c>
      <c r="J522" s="327">
        <f t="shared" si="85"/>
        <v>1318</v>
      </c>
      <c r="K522" s="292"/>
      <c r="L522" s="194"/>
      <c r="M522" s="269"/>
      <c r="N522" s="286"/>
      <c r="O522" s="47"/>
      <c r="Q522" s="110"/>
      <c r="S522" s="31"/>
      <c r="T522" s="24"/>
    </row>
    <row r="523" spans="2:20" s="39" customFormat="1" ht="15" outlineLevel="1" x14ac:dyDescent="0.25">
      <c r="B523" s="309"/>
      <c r="C523" s="87"/>
      <c r="D523" s="156"/>
      <c r="E523" s="338">
        <v>510</v>
      </c>
      <c r="F523" s="275">
        <f t="shared" si="84"/>
        <v>2240</v>
      </c>
      <c r="G523" s="274"/>
      <c r="H523" s="274"/>
      <c r="I523" s="116" t="s">
        <v>158</v>
      </c>
      <c r="J523" s="327">
        <f t="shared" si="85"/>
        <v>1320</v>
      </c>
      <c r="K523" s="292"/>
      <c r="L523" s="194"/>
      <c r="M523" s="269"/>
      <c r="N523" s="286"/>
      <c r="O523" s="47"/>
      <c r="Q523" s="110"/>
      <c r="S523" s="31"/>
      <c r="T523" s="24"/>
    </row>
    <row r="524" spans="2:20" s="39" customFormat="1" ht="15" outlineLevel="1" x14ac:dyDescent="0.25">
      <c r="B524" s="309"/>
      <c r="C524" s="87"/>
      <c r="D524" s="156"/>
      <c r="E524" s="338">
        <v>511</v>
      </c>
      <c r="F524" s="275">
        <f t="shared" si="84"/>
        <v>2244</v>
      </c>
      <c r="G524" s="274"/>
      <c r="H524" s="274"/>
      <c r="I524" s="116" t="s">
        <v>158</v>
      </c>
      <c r="J524" s="327">
        <f t="shared" si="85"/>
        <v>1322</v>
      </c>
      <c r="K524" s="292"/>
      <c r="L524" s="194"/>
      <c r="M524" s="269"/>
      <c r="N524" s="286"/>
      <c r="O524" s="47"/>
      <c r="Q524" s="110"/>
      <c r="S524" s="31"/>
      <c r="T524" s="24"/>
    </row>
    <row r="525" spans="2:20" s="39" customFormat="1" ht="15" outlineLevel="1" x14ac:dyDescent="0.25">
      <c r="B525" s="309"/>
      <c r="C525" s="87"/>
      <c r="D525" s="156"/>
      <c r="E525" s="338">
        <v>512</v>
      </c>
      <c r="F525" s="275">
        <f t="shared" si="84"/>
        <v>2248</v>
      </c>
      <c r="G525" s="274"/>
      <c r="H525" s="274"/>
      <c r="I525" s="116" t="s">
        <v>158</v>
      </c>
      <c r="J525" s="327">
        <f t="shared" si="85"/>
        <v>1324</v>
      </c>
      <c r="K525" s="292"/>
      <c r="L525" s="194"/>
      <c r="M525" s="269"/>
      <c r="N525" s="269"/>
      <c r="O525" s="47"/>
      <c r="Q525" s="110"/>
      <c r="S525" s="31"/>
      <c r="T525" s="24"/>
    </row>
    <row r="526" spans="2:20" s="39" customFormat="1" ht="15" outlineLevel="1" x14ac:dyDescent="0.25">
      <c r="B526" s="309"/>
      <c r="C526" s="87"/>
      <c r="D526" s="156"/>
      <c r="E526" s="338">
        <v>513</v>
      </c>
      <c r="F526" s="275">
        <f t="shared" si="84"/>
        <v>2252</v>
      </c>
      <c r="G526" s="274"/>
      <c r="H526" s="274"/>
      <c r="I526" s="116" t="s">
        <v>158</v>
      </c>
      <c r="J526" s="327">
        <f t="shared" si="85"/>
        <v>1326</v>
      </c>
      <c r="K526" s="292"/>
      <c r="L526" s="194"/>
      <c r="M526" s="269"/>
      <c r="N526" s="286"/>
      <c r="O526" s="47"/>
      <c r="Q526" s="110"/>
      <c r="S526" s="31"/>
      <c r="T526" s="24"/>
    </row>
    <row r="527" spans="2:20" s="39" customFormat="1" ht="15" outlineLevel="1" x14ac:dyDescent="0.25">
      <c r="B527" s="309"/>
      <c r="C527" s="87"/>
      <c r="D527" s="156"/>
      <c r="E527" s="338">
        <v>514</v>
      </c>
      <c r="F527" s="275">
        <f t="shared" si="84"/>
        <v>2256</v>
      </c>
      <c r="G527" s="274"/>
      <c r="H527" s="274"/>
      <c r="I527" s="116" t="s">
        <v>158</v>
      </c>
      <c r="J527" s="327">
        <f t="shared" si="85"/>
        <v>1328</v>
      </c>
      <c r="K527" s="292"/>
      <c r="L527" s="194"/>
      <c r="M527" s="269"/>
      <c r="N527" s="286"/>
      <c r="O527" s="47"/>
      <c r="Q527" s="110"/>
      <c r="S527" s="31"/>
      <c r="T527" s="24"/>
    </row>
    <row r="528" spans="2:20" s="39" customFormat="1" ht="15" outlineLevel="1" x14ac:dyDescent="0.25">
      <c r="B528" s="309"/>
      <c r="C528" s="87"/>
      <c r="D528" s="156"/>
      <c r="E528" s="338">
        <v>515</v>
      </c>
      <c r="F528" s="275">
        <f t="shared" si="84"/>
        <v>2260</v>
      </c>
      <c r="G528" s="274"/>
      <c r="H528" s="274"/>
      <c r="I528" s="116" t="s">
        <v>158</v>
      </c>
      <c r="J528" s="327">
        <f t="shared" si="85"/>
        <v>1330</v>
      </c>
      <c r="K528" s="292"/>
      <c r="L528" s="194"/>
      <c r="M528" s="269"/>
      <c r="N528" s="269"/>
      <c r="O528" s="47"/>
      <c r="Q528" s="110"/>
      <c r="S528" s="31"/>
      <c r="T528" s="24"/>
    </row>
    <row r="529" spans="2:20" s="39" customFormat="1" ht="15" outlineLevel="1" x14ac:dyDescent="0.25">
      <c r="B529" s="309"/>
      <c r="C529" s="87"/>
      <c r="D529" s="156"/>
      <c r="E529" s="338">
        <v>516</v>
      </c>
      <c r="F529" s="275">
        <f t="shared" si="84"/>
        <v>2264</v>
      </c>
      <c r="G529" s="274"/>
      <c r="H529" s="274"/>
      <c r="I529" s="116" t="s">
        <v>158</v>
      </c>
      <c r="J529" s="327">
        <f t="shared" si="85"/>
        <v>1332</v>
      </c>
      <c r="K529" s="292"/>
      <c r="L529" s="194"/>
      <c r="M529" s="269"/>
      <c r="N529" s="286"/>
      <c r="O529" s="47"/>
      <c r="Q529" s="110"/>
      <c r="S529" s="31"/>
      <c r="T529" s="24"/>
    </row>
    <row r="530" spans="2:20" s="39" customFormat="1" ht="15" outlineLevel="1" x14ac:dyDescent="0.25">
      <c r="B530" s="309"/>
      <c r="C530" s="87"/>
      <c r="D530" s="156"/>
      <c r="E530" s="338">
        <v>517</v>
      </c>
      <c r="F530" s="275">
        <f t="shared" si="84"/>
        <v>2268</v>
      </c>
      <c r="G530" s="274"/>
      <c r="H530" s="274"/>
      <c r="I530" s="116" t="s">
        <v>158</v>
      </c>
      <c r="J530" s="327">
        <f t="shared" si="85"/>
        <v>1334</v>
      </c>
      <c r="K530" s="292"/>
      <c r="L530" s="194"/>
      <c r="M530" s="269"/>
      <c r="N530" s="286"/>
      <c r="O530" s="47"/>
      <c r="Q530" s="110"/>
      <c r="S530" s="31"/>
      <c r="T530" s="24"/>
    </row>
    <row r="531" spans="2:20" s="39" customFormat="1" ht="15" outlineLevel="1" x14ac:dyDescent="0.25">
      <c r="B531" s="309"/>
      <c r="C531" s="87"/>
      <c r="D531" s="156"/>
      <c r="E531" s="338">
        <v>518</v>
      </c>
      <c r="F531" s="275">
        <f t="shared" si="84"/>
        <v>2272</v>
      </c>
      <c r="G531" s="274"/>
      <c r="H531" s="274"/>
      <c r="I531" s="116" t="s">
        <v>158</v>
      </c>
      <c r="J531" s="327">
        <f t="shared" si="85"/>
        <v>1336</v>
      </c>
      <c r="K531" s="292"/>
      <c r="L531" s="194"/>
      <c r="M531" s="269"/>
      <c r="N531" s="269"/>
      <c r="O531" s="47"/>
      <c r="Q531" s="110"/>
      <c r="S531" s="31"/>
      <c r="T531" s="24"/>
    </row>
    <row r="532" spans="2:20" s="39" customFormat="1" ht="15" outlineLevel="1" x14ac:dyDescent="0.25">
      <c r="B532" s="309"/>
      <c r="C532" s="87"/>
      <c r="D532" s="156"/>
      <c r="E532" s="338">
        <v>519</v>
      </c>
      <c r="F532" s="275">
        <f t="shared" si="84"/>
        <v>2276</v>
      </c>
      <c r="G532" s="274"/>
      <c r="H532" s="274"/>
      <c r="I532" s="116" t="s">
        <v>158</v>
      </c>
      <c r="J532" s="327">
        <f t="shared" si="85"/>
        <v>1338</v>
      </c>
      <c r="K532" s="292"/>
      <c r="L532" s="194"/>
      <c r="M532" s="269"/>
      <c r="N532" s="286"/>
      <c r="O532" s="47"/>
      <c r="Q532" s="110"/>
      <c r="S532" s="31"/>
      <c r="T532" s="24"/>
    </row>
    <row r="533" spans="2:20" s="39" customFormat="1" ht="15" outlineLevel="1" x14ac:dyDescent="0.25">
      <c r="B533" s="309"/>
      <c r="C533" s="87"/>
      <c r="D533" s="156"/>
      <c r="E533" s="338">
        <v>520</v>
      </c>
      <c r="F533" s="275">
        <f t="shared" si="84"/>
        <v>2280</v>
      </c>
      <c r="G533" s="274"/>
      <c r="H533" s="274"/>
      <c r="I533" s="116" t="s">
        <v>158</v>
      </c>
      <c r="J533" s="327">
        <f t="shared" si="85"/>
        <v>1340</v>
      </c>
      <c r="K533" s="292"/>
      <c r="L533" s="194"/>
      <c r="M533" s="269"/>
      <c r="N533" s="286"/>
      <c r="O533" s="47"/>
      <c r="Q533" s="110"/>
      <c r="S533" s="31"/>
      <c r="T533" s="24"/>
    </row>
    <row r="534" spans="2:20" s="39" customFormat="1" ht="15" outlineLevel="1" x14ac:dyDescent="0.25">
      <c r="B534" s="309"/>
      <c r="C534" s="87"/>
      <c r="D534" s="156"/>
      <c r="E534" s="338">
        <v>521</v>
      </c>
      <c r="F534" s="275">
        <f t="shared" si="84"/>
        <v>2284</v>
      </c>
      <c r="G534" s="274"/>
      <c r="H534" s="274"/>
      <c r="I534" s="116" t="s">
        <v>158</v>
      </c>
      <c r="J534" s="327">
        <f t="shared" si="85"/>
        <v>1342</v>
      </c>
      <c r="K534" s="292"/>
      <c r="L534" s="194"/>
      <c r="M534" s="269"/>
      <c r="N534" s="269"/>
      <c r="O534" s="47"/>
      <c r="Q534" s="110"/>
      <c r="S534" s="31"/>
      <c r="T534" s="24"/>
    </row>
    <row r="535" spans="2:20" s="39" customFormat="1" ht="15" outlineLevel="1" x14ac:dyDescent="0.25">
      <c r="B535" s="309"/>
      <c r="C535" s="87"/>
      <c r="D535" s="156"/>
      <c r="E535" s="338">
        <v>522</v>
      </c>
      <c r="F535" s="275">
        <f t="shared" si="84"/>
        <v>2288</v>
      </c>
      <c r="G535" s="274"/>
      <c r="H535" s="274"/>
      <c r="I535" s="116" t="s">
        <v>158</v>
      </c>
      <c r="J535" s="327">
        <f t="shared" si="85"/>
        <v>1344</v>
      </c>
      <c r="K535" s="292"/>
      <c r="L535" s="194"/>
      <c r="M535" s="269"/>
      <c r="N535" s="286"/>
      <c r="O535" s="47"/>
      <c r="Q535" s="110"/>
      <c r="S535" s="31"/>
      <c r="T535" s="24"/>
    </row>
    <row r="536" spans="2:20" s="39" customFormat="1" ht="15" outlineLevel="1" x14ac:dyDescent="0.25">
      <c r="B536" s="309"/>
      <c r="C536" s="87"/>
      <c r="D536" s="156"/>
      <c r="E536" s="338">
        <v>523</v>
      </c>
      <c r="F536" s="275">
        <f t="shared" si="84"/>
        <v>2292</v>
      </c>
      <c r="G536" s="274"/>
      <c r="H536" s="274"/>
      <c r="I536" s="116" t="s">
        <v>158</v>
      </c>
      <c r="J536" s="327">
        <f t="shared" si="85"/>
        <v>1346</v>
      </c>
      <c r="K536" s="292"/>
      <c r="L536" s="194"/>
      <c r="M536" s="269"/>
      <c r="N536" s="286"/>
      <c r="O536" s="47"/>
      <c r="Q536" s="110"/>
      <c r="S536" s="31"/>
      <c r="T536" s="24"/>
    </row>
    <row r="537" spans="2:20" s="39" customFormat="1" ht="15" outlineLevel="1" x14ac:dyDescent="0.25">
      <c r="B537" s="309"/>
      <c r="C537" s="87"/>
      <c r="D537" s="156"/>
      <c r="E537" s="338">
        <v>524</v>
      </c>
      <c r="F537" s="275">
        <f t="shared" si="84"/>
        <v>2296</v>
      </c>
      <c r="G537" s="274"/>
      <c r="H537" s="274"/>
      <c r="I537" s="116" t="s">
        <v>158</v>
      </c>
      <c r="J537" s="327">
        <f t="shared" si="85"/>
        <v>1348</v>
      </c>
      <c r="K537" s="292"/>
      <c r="L537" s="194"/>
      <c r="M537" s="269"/>
      <c r="N537" s="269"/>
      <c r="O537" s="47"/>
      <c r="Q537" s="110"/>
      <c r="S537" s="31"/>
      <c r="T537" s="24"/>
    </row>
    <row r="538" spans="2:20" s="39" customFormat="1" ht="15" outlineLevel="1" x14ac:dyDescent="0.25">
      <c r="B538" s="309"/>
      <c r="C538" s="87"/>
      <c r="D538" s="156"/>
      <c r="E538" s="338">
        <v>525</v>
      </c>
      <c r="F538" s="275">
        <f t="shared" si="84"/>
        <v>2300</v>
      </c>
      <c r="G538" s="274"/>
      <c r="H538" s="274"/>
      <c r="I538" s="116" t="s">
        <v>158</v>
      </c>
      <c r="J538" s="327">
        <f t="shared" si="85"/>
        <v>1350</v>
      </c>
      <c r="K538" s="292"/>
      <c r="L538" s="194"/>
      <c r="M538" s="269"/>
      <c r="N538" s="286"/>
      <c r="O538" s="47"/>
      <c r="Q538" s="110"/>
      <c r="S538" s="31"/>
      <c r="T538" s="24"/>
    </row>
    <row r="539" spans="2:20" s="39" customFormat="1" ht="15" outlineLevel="1" x14ac:dyDescent="0.25">
      <c r="B539" s="309"/>
      <c r="C539" s="87"/>
      <c r="D539" s="156"/>
      <c r="E539" s="338">
        <v>526</v>
      </c>
      <c r="F539" s="275">
        <f t="shared" si="84"/>
        <v>2304</v>
      </c>
      <c r="G539" s="274"/>
      <c r="H539" s="274"/>
      <c r="I539" s="116" t="s">
        <v>158</v>
      </c>
      <c r="J539" s="327">
        <f t="shared" si="85"/>
        <v>1352</v>
      </c>
      <c r="K539" s="292"/>
      <c r="L539" s="194"/>
      <c r="M539" s="269"/>
      <c r="N539" s="286"/>
      <c r="O539" s="47"/>
      <c r="Q539" s="110"/>
      <c r="S539" s="31"/>
      <c r="T539" s="24"/>
    </row>
    <row r="540" spans="2:20" s="39" customFormat="1" ht="15" outlineLevel="1" x14ac:dyDescent="0.25">
      <c r="B540" s="309"/>
      <c r="C540" s="87"/>
      <c r="D540" s="156"/>
      <c r="E540" s="338">
        <v>527</v>
      </c>
      <c r="F540" s="275">
        <f t="shared" si="84"/>
        <v>2308</v>
      </c>
      <c r="G540" s="274"/>
      <c r="H540" s="274"/>
      <c r="I540" s="116" t="s">
        <v>158</v>
      </c>
      <c r="J540" s="327">
        <f t="shared" si="85"/>
        <v>1354</v>
      </c>
      <c r="K540" s="292"/>
      <c r="L540" s="194"/>
      <c r="M540" s="269"/>
      <c r="N540" s="269"/>
      <c r="O540" s="47"/>
      <c r="Q540" s="110"/>
      <c r="S540" s="31"/>
      <c r="T540" s="24"/>
    </row>
    <row r="541" spans="2:20" s="39" customFormat="1" ht="15" outlineLevel="1" x14ac:dyDescent="0.25">
      <c r="B541" s="309"/>
      <c r="C541" s="87"/>
      <c r="D541" s="156"/>
      <c r="E541" s="338">
        <v>528</v>
      </c>
      <c r="F541" s="275">
        <f t="shared" ref="F541:F552" si="86">4*(O$11*(D$11-1)+E541)+F$12</f>
        <v>2312</v>
      </c>
      <c r="G541" s="274"/>
      <c r="H541" s="274"/>
      <c r="I541" s="116" t="s">
        <v>158</v>
      </c>
      <c r="J541" s="327">
        <f t="shared" ref="J541:J552" si="87">300+2*O$11*(D$11-1)+2*E541</f>
        <v>1356</v>
      </c>
      <c r="K541" s="292"/>
      <c r="L541" s="194"/>
      <c r="M541" s="269"/>
      <c r="N541" s="286"/>
      <c r="O541" s="47"/>
      <c r="Q541" s="110"/>
      <c r="S541" s="31"/>
      <c r="T541" s="24"/>
    </row>
    <row r="542" spans="2:20" s="39" customFormat="1" ht="15" outlineLevel="1" x14ac:dyDescent="0.25">
      <c r="B542" s="309"/>
      <c r="C542" s="87"/>
      <c r="D542" s="156"/>
      <c r="E542" s="338">
        <v>529</v>
      </c>
      <c r="F542" s="275">
        <f t="shared" si="86"/>
        <v>2316</v>
      </c>
      <c r="G542" s="274"/>
      <c r="H542" s="274"/>
      <c r="I542" s="116" t="s">
        <v>158</v>
      </c>
      <c r="J542" s="327">
        <f t="shared" si="87"/>
        <v>1358</v>
      </c>
      <c r="K542" s="292"/>
      <c r="L542" s="194"/>
      <c r="M542" s="269"/>
      <c r="N542" s="286"/>
      <c r="O542" s="47"/>
      <c r="Q542" s="110"/>
      <c r="S542" s="31"/>
      <c r="T542" s="24"/>
    </row>
    <row r="543" spans="2:20" s="39" customFormat="1" ht="15" outlineLevel="1" x14ac:dyDescent="0.25">
      <c r="B543" s="309"/>
      <c r="C543" s="87"/>
      <c r="D543" s="156"/>
      <c r="E543" s="338">
        <v>530</v>
      </c>
      <c r="F543" s="275">
        <f t="shared" si="86"/>
        <v>2320</v>
      </c>
      <c r="G543" s="274"/>
      <c r="H543" s="274"/>
      <c r="I543" s="116" t="s">
        <v>158</v>
      </c>
      <c r="J543" s="327">
        <f t="shared" si="87"/>
        <v>1360</v>
      </c>
      <c r="K543" s="292"/>
      <c r="L543" s="194"/>
      <c r="M543" s="269"/>
      <c r="N543" s="269"/>
      <c r="O543" s="47"/>
      <c r="Q543" s="110"/>
      <c r="S543" s="31"/>
      <c r="T543" s="24"/>
    </row>
    <row r="544" spans="2:20" s="39" customFormat="1" ht="15" outlineLevel="1" x14ac:dyDescent="0.25">
      <c r="B544" s="309"/>
      <c r="C544" s="87"/>
      <c r="D544" s="156"/>
      <c r="E544" s="338">
        <v>531</v>
      </c>
      <c r="F544" s="275">
        <f t="shared" si="86"/>
        <v>2324</v>
      </c>
      <c r="G544" s="274"/>
      <c r="H544" s="274"/>
      <c r="I544" s="116" t="s">
        <v>158</v>
      </c>
      <c r="J544" s="327">
        <f t="shared" si="87"/>
        <v>1362</v>
      </c>
      <c r="K544" s="292"/>
      <c r="L544" s="194"/>
      <c r="M544" s="269"/>
      <c r="N544" s="286"/>
      <c r="O544" s="47"/>
      <c r="Q544" s="110"/>
      <c r="S544" s="31"/>
      <c r="T544" s="24"/>
    </row>
    <row r="545" spans="2:20" s="39" customFormat="1" ht="15" outlineLevel="1" x14ac:dyDescent="0.25">
      <c r="B545" s="309"/>
      <c r="C545" s="87"/>
      <c r="D545" s="156"/>
      <c r="E545" s="338">
        <v>532</v>
      </c>
      <c r="F545" s="275">
        <f t="shared" si="86"/>
        <v>2328</v>
      </c>
      <c r="G545" s="274"/>
      <c r="H545" s="274"/>
      <c r="I545" s="116" t="s">
        <v>158</v>
      </c>
      <c r="J545" s="327">
        <f t="shared" si="87"/>
        <v>1364</v>
      </c>
      <c r="K545" s="292"/>
      <c r="L545" s="194"/>
      <c r="M545" s="269"/>
      <c r="N545" s="286"/>
      <c r="O545" s="47"/>
      <c r="Q545" s="110"/>
      <c r="S545" s="31"/>
      <c r="T545" s="24"/>
    </row>
    <row r="546" spans="2:20" s="39" customFormat="1" ht="15" outlineLevel="1" x14ac:dyDescent="0.25">
      <c r="B546" s="309"/>
      <c r="C546" s="87"/>
      <c r="D546" s="156"/>
      <c r="E546" s="338">
        <v>533</v>
      </c>
      <c r="F546" s="275">
        <f t="shared" si="86"/>
        <v>2332</v>
      </c>
      <c r="G546" s="274"/>
      <c r="H546" s="274"/>
      <c r="I546" s="116" t="s">
        <v>158</v>
      </c>
      <c r="J546" s="327">
        <f t="shared" si="87"/>
        <v>1366</v>
      </c>
      <c r="K546" s="292"/>
      <c r="L546" s="194"/>
      <c r="M546" s="269"/>
      <c r="N546" s="269"/>
      <c r="O546" s="47"/>
      <c r="Q546" s="110"/>
      <c r="S546" s="31"/>
      <c r="T546" s="24"/>
    </row>
    <row r="547" spans="2:20" s="39" customFormat="1" ht="15" outlineLevel="1" x14ac:dyDescent="0.25">
      <c r="B547" s="309"/>
      <c r="C547" s="87"/>
      <c r="D547" s="156"/>
      <c r="E547" s="338">
        <v>534</v>
      </c>
      <c r="F547" s="275">
        <f t="shared" si="86"/>
        <v>2336</v>
      </c>
      <c r="G547" s="274"/>
      <c r="H547" s="274"/>
      <c r="I547" s="116" t="s">
        <v>158</v>
      </c>
      <c r="J547" s="327">
        <f t="shared" si="87"/>
        <v>1368</v>
      </c>
      <c r="K547" s="292"/>
      <c r="L547" s="194"/>
      <c r="M547" s="269"/>
      <c r="N547" s="286"/>
      <c r="O547" s="47"/>
      <c r="Q547" s="110"/>
      <c r="S547" s="31"/>
      <c r="T547" s="24"/>
    </row>
    <row r="548" spans="2:20" s="39" customFormat="1" ht="15" outlineLevel="1" x14ac:dyDescent="0.25">
      <c r="B548" s="309"/>
      <c r="C548" s="87"/>
      <c r="D548" s="156"/>
      <c r="E548" s="338">
        <v>535</v>
      </c>
      <c r="F548" s="275">
        <f t="shared" si="86"/>
        <v>2340</v>
      </c>
      <c r="G548" s="274"/>
      <c r="H548" s="274"/>
      <c r="I548" s="116" t="s">
        <v>158</v>
      </c>
      <c r="J548" s="327">
        <f t="shared" si="87"/>
        <v>1370</v>
      </c>
      <c r="K548" s="292"/>
      <c r="L548" s="194"/>
      <c r="M548" s="269"/>
      <c r="N548" s="286"/>
      <c r="O548" s="47"/>
      <c r="Q548" s="110"/>
      <c r="S548" s="31"/>
      <c r="T548" s="24"/>
    </row>
    <row r="549" spans="2:20" s="39" customFormat="1" ht="15" outlineLevel="1" x14ac:dyDescent="0.25">
      <c r="B549" s="309"/>
      <c r="C549" s="87"/>
      <c r="D549" s="156"/>
      <c r="E549" s="338">
        <v>536</v>
      </c>
      <c r="F549" s="275">
        <f t="shared" si="86"/>
        <v>2344</v>
      </c>
      <c r="G549" s="274"/>
      <c r="H549" s="274"/>
      <c r="I549" s="116" t="s">
        <v>158</v>
      </c>
      <c r="J549" s="327">
        <f t="shared" si="87"/>
        <v>1372</v>
      </c>
      <c r="K549" s="292"/>
      <c r="L549" s="194"/>
      <c r="M549" s="269"/>
      <c r="N549" s="269"/>
      <c r="O549" s="47"/>
      <c r="Q549" s="110"/>
      <c r="S549" s="31"/>
      <c r="T549" s="24"/>
    </row>
    <row r="550" spans="2:20" s="39" customFormat="1" ht="15" outlineLevel="1" x14ac:dyDescent="0.25">
      <c r="B550" s="309"/>
      <c r="C550" s="87"/>
      <c r="D550" s="156"/>
      <c r="E550" s="338">
        <v>537</v>
      </c>
      <c r="F550" s="275">
        <f t="shared" si="86"/>
        <v>2348</v>
      </c>
      <c r="G550" s="274"/>
      <c r="H550" s="274"/>
      <c r="I550" s="116" t="s">
        <v>158</v>
      </c>
      <c r="J550" s="327">
        <f t="shared" si="87"/>
        <v>1374</v>
      </c>
      <c r="K550" s="292"/>
      <c r="L550" s="194"/>
      <c r="M550" s="269"/>
      <c r="N550" s="286"/>
      <c r="O550" s="47"/>
      <c r="Q550" s="110"/>
      <c r="S550" s="31"/>
      <c r="T550" s="24"/>
    </row>
    <row r="551" spans="2:20" s="39" customFormat="1" ht="15" outlineLevel="1" x14ac:dyDescent="0.25">
      <c r="B551" s="309"/>
      <c r="C551" s="87"/>
      <c r="D551" s="156"/>
      <c r="E551" s="338">
        <v>538</v>
      </c>
      <c r="F551" s="275">
        <f t="shared" si="86"/>
        <v>2352</v>
      </c>
      <c r="G551" s="274"/>
      <c r="H551" s="274"/>
      <c r="I551" s="116" t="s">
        <v>158</v>
      </c>
      <c r="J551" s="327">
        <f t="shared" si="87"/>
        <v>1376</v>
      </c>
      <c r="K551" s="292"/>
      <c r="L551" s="194"/>
      <c r="M551" s="269"/>
      <c r="N551" s="286"/>
      <c r="O551" s="47"/>
      <c r="Q551" s="110"/>
      <c r="S551" s="31"/>
      <c r="T551" s="24"/>
    </row>
    <row r="552" spans="2:20" s="39" customFormat="1" ht="15" outlineLevel="1" x14ac:dyDescent="0.25">
      <c r="B552" s="309"/>
      <c r="C552" s="87"/>
      <c r="D552" s="156"/>
      <c r="E552" s="338">
        <v>539</v>
      </c>
      <c r="F552" s="275">
        <f t="shared" si="86"/>
        <v>2356</v>
      </c>
      <c r="G552" s="274"/>
      <c r="H552" s="274"/>
      <c r="I552" s="116" t="s">
        <v>158</v>
      </c>
      <c r="J552" s="327">
        <f t="shared" si="87"/>
        <v>1378</v>
      </c>
      <c r="K552" s="292"/>
      <c r="L552" s="194"/>
      <c r="M552" s="269"/>
      <c r="N552" s="269"/>
      <c r="O552" s="47"/>
      <c r="Q552" s="110"/>
      <c r="S552" s="31"/>
      <c r="T552" s="24"/>
    </row>
    <row r="553" spans="2:20" s="39" customFormat="1" ht="15" outlineLevel="1" x14ac:dyDescent="0.25">
      <c r="B553" s="309"/>
      <c r="C553" s="87"/>
      <c r="D553" s="156"/>
      <c r="E553" s="338">
        <v>540</v>
      </c>
      <c r="F553" s="275">
        <f t="shared" ref="F553:F558" si="88">4*(O$11*(D$11-1)+E553)+F$12</f>
        <v>2360</v>
      </c>
      <c r="G553" s="274"/>
      <c r="H553" s="274"/>
      <c r="I553" s="116" t="s">
        <v>158</v>
      </c>
      <c r="J553" s="327">
        <f t="shared" ref="J553:J558" si="89">300+2*O$11*(D$11-1)+2*E553</f>
        <v>1380</v>
      </c>
      <c r="K553" s="292"/>
      <c r="L553" s="194"/>
      <c r="M553" s="269"/>
      <c r="N553" s="286"/>
      <c r="O553" s="47"/>
      <c r="Q553" s="110"/>
      <c r="S553" s="31"/>
      <c r="T553" s="24"/>
    </row>
    <row r="554" spans="2:20" s="39" customFormat="1" ht="15" outlineLevel="1" x14ac:dyDescent="0.25">
      <c r="B554" s="309"/>
      <c r="C554" s="87"/>
      <c r="D554" s="156"/>
      <c r="E554" s="338">
        <v>541</v>
      </c>
      <c r="F554" s="275">
        <f t="shared" si="88"/>
        <v>2364</v>
      </c>
      <c r="G554" s="274"/>
      <c r="H554" s="274"/>
      <c r="I554" s="116" t="s">
        <v>158</v>
      </c>
      <c r="J554" s="327">
        <f t="shared" si="89"/>
        <v>1382</v>
      </c>
      <c r="K554" s="292"/>
      <c r="L554" s="194"/>
      <c r="M554" s="269"/>
      <c r="N554" s="286"/>
      <c r="O554" s="47"/>
      <c r="Q554" s="110"/>
      <c r="S554" s="31"/>
      <c r="T554" s="24"/>
    </row>
    <row r="555" spans="2:20" s="39" customFormat="1" ht="15" outlineLevel="1" x14ac:dyDescent="0.25">
      <c r="B555" s="309"/>
      <c r="C555" s="87"/>
      <c r="D555" s="156"/>
      <c r="E555" s="338">
        <v>542</v>
      </c>
      <c r="F555" s="275">
        <f t="shared" si="88"/>
        <v>2368</v>
      </c>
      <c r="G555" s="274"/>
      <c r="H555" s="274"/>
      <c r="I555" s="116" t="s">
        <v>158</v>
      </c>
      <c r="J555" s="327">
        <f t="shared" si="89"/>
        <v>1384</v>
      </c>
      <c r="K555" s="292"/>
      <c r="L555" s="194"/>
      <c r="M555" s="269"/>
      <c r="N555" s="269"/>
      <c r="O555" s="47"/>
      <c r="Q555" s="110"/>
      <c r="S555" s="31"/>
      <c r="T555" s="24"/>
    </row>
    <row r="556" spans="2:20" s="39" customFormat="1" ht="15" outlineLevel="1" x14ac:dyDescent="0.25">
      <c r="B556" s="309"/>
      <c r="C556" s="87"/>
      <c r="D556" s="156"/>
      <c r="E556" s="338">
        <v>543</v>
      </c>
      <c r="F556" s="275">
        <f t="shared" si="88"/>
        <v>2372</v>
      </c>
      <c r="G556" s="274"/>
      <c r="H556" s="274"/>
      <c r="I556" s="116" t="s">
        <v>158</v>
      </c>
      <c r="J556" s="327">
        <f t="shared" si="89"/>
        <v>1386</v>
      </c>
      <c r="K556" s="292"/>
      <c r="L556" s="194"/>
      <c r="M556" s="269"/>
      <c r="N556" s="286"/>
      <c r="O556" s="47"/>
      <c r="Q556" s="110"/>
      <c r="S556" s="31"/>
      <c r="T556" s="24"/>
    </row>
    <row r="557" spans="2:20" s="39" customFormat="1" ht="15" outlineLevel="1" x14ac:dyDescent="0.25">
      <c r="B557" s="309"/>
      <c r="C557" s="87"/>
      <c r="D557" s="156"/>
      <c r="E557" s="338">
        <v>544</v>
      </c>
      <c r="F557" s="275">
        <f t="shared" si="88"/>
        <v>2376</v>
      </c>
      <c r="G557" s="274"/>
      <c r="H557" s="274"/>
      <c r="I557" s="116" t="s">
        <v>158</v>
      </c>
      <c r="J557" s="327">
        <f t="shared" si="89"/>
        <v>1388</v>
      </c>
      <c r="K557" s="292"/>
      <c r="L557" s="194"/>
      <c r="M557" s="269"/>
      <c r="N557" s="286"/>
      <c r="O557" s="47"/>
      <c r="Q557" s="110"/>
      <c r="S557" s="31"/>
      <c r="T557" s="24"/>
    </row>
    <row r="558" spans="2:20" s="39" customFormat="1" ht="15" outlineLevel="1" x14ac:dyDescent="0.25">
      <c r="B558" s="309"/>
      <c r="C558" s="87"/>
      <c r="D558" s="156"/>
      <c r="E558" s="338">
        <v>545</v>
      </c>
      <c r="F558" s="275">
        <f t="shared" si="88"/>
        <v>2380</v>
      </c>
      <c r="G558" s="274"/>
      <c r="H558" s="274"/>
      <c r="I558" s="116" t="s">
        <v>158</v>
      </c>
      <c r="J558" s="327">
        <f t="shared" si="89"/>
        <v>1390</v>
      </c>
      <c r="K558" s="292"/>
      <c r="L558" s="194"/>
      <c r="M558" s="269"/>
      <c r="N558" s="269"/>
      <c r="O558" s="47"/>
      <c r="Q558" s="110"/>
      <c r="S558" s="31"/>
      <c r="T558" s="24"/>
    </row>
    <row r="559" spans="2:20" s="39" customFormat="1" ht="15" outlineLevel="1" x14ac:dyDescent="0.25">
      <c r="B559" s="309"/>
      <c r="C559" s="87"/>
      <c r="D559" s="156"/>
      <c r="E559" s="338">
        <v>546</v>
      </c>
      <c r="F559" s="275">
        <f t="shared" ref="F559:F603" si="90">4*(O$11*(D$11-1)+E559)+F$12</f>
        <v>2384</v>
      </c>
      <c r="G559" s="274"/>
      <c r="H559" s="274"/>
      <c r="I559" s="116" t="s">
        <v>158</v>
      </c>
      <c r="J559" s="327">
        <f t="shared" ref="J559:J602" si="91">300+2*O$11*(D$11-1)+2*E559</f>
        <v>1392</v>
      </c>
      <c r="K559" s="292"/>
      <c r="L559" s="194"/>
      <c r="M559" s="269"/>
      <c r="N559" s="286"/>
      <c r="O559" s="47"/>
      <c r="Q559" s="110"/>
      <c r="S559" s="31"/>
      <c r="T559" s="24"/>
    </row>
    <row r="560" spans="2:20" s="39" customFormat="1" ht="15" outlineLevel="1" x14ac:dyDescent="0.25">
      <c r="B560" s="309"/>
      <c r="C560" s="87"/>
      <c r="D560" s="156"/>
      <c r="E560" s="338">
        <v>547</v>
      </c>
      <c r="F560" s="275">
        <f t="shared" si="90"/>
        <v>2388</v>
      </c>
      <c r="G560" s="274"/>
      <c r="H560" s="274"/>
      <c r="I560" s="116" t="s">
        <v>158</v>
      </c>
      <c r="J560" s="327">
        <f t="shared" si="91"/>
        <v>1394</v>
      </c>
      <c r="K560" s="292"/>
      <c r="L560" s="194"/>
      <c r="M560" s="269"/>
      <c r="N560" s="286"/>
      <c r="O560" s="47"/>
      <c r="Q560" s="110"/>
      <c r="S560" s="31"/>
      <c r="T560" s="24"/>
    </row>
    <row r="561" spans="2:20" s="39" customFormat="1" ht="15" outlineLevel="1" x14ac:dyDescent="0.25">
      <c r="B561" s="309"/>
      <c r="C561" s="87"/>
      <c r="D561" s="156"/>
      <c r="E561" s="338">
        <v>548</v>
      </c>
      <c r="F561" s="275">
        <f t="shared" si="90"/>
        <v>2392</v>
      </c>
      <c r="G561" s="274"/>
      <c r="H561" s="274"/>
      <c r="I561" s="116" t="s">
        <v>158</v>
      </c>
      <c r="J561" s="327">
        <f t="shared" si="91"/>
        <v>1396</v>
      </c>
      <c r="K561" s="292"/>
      <c r="L561" s="194"/>
      <c r="M561" s="269"/>
      <c r="N561" s="269"/>
      <c r="O561" s="47"/>
      <c r="Q561" s="110"/>
      <c r="S561" s="31"/>
      <c r="T561" s="24"/>
    </row>
    <row r="562" spans="2:20" s="39" customFormat="1" ht="15" outlineLevel="1" x14ac:dyDescent="0.25">
      <c r="B562" s="309"/>
      <c r="C562" s="87"/>
      <c r="D562" s="156"/>
      <c r="E562" s="338">
        <v>549</v>
      </c>
      <c r="F562" s="275">
        <f t="shared" si="90"/>
        <v>2396</v>
      </c>
      <c r="G562" s="274"/>
      <c r="H562" s="274"/>
      <c r="I562" s="116" t="s">
        <v>158</v>
      </c>
      <c r="J562" s="327">
        <f t="shared" si="91"/>
        <v>1398</v>
      </c>
      <c r="K562" s="292"/>
      <c r="L562" s="194"/>
      <c r="M562" s="269"/>
      <c r="N562" s="286"/>
      <c r="O562" s="47"/>
      <c r="Q562" s="110"/>
      <c r="S562" s="31"/>
      <c r="T562" s="24"/>
    </row>
    <row r="563" spans="2:20" s="39" customFormat="1" ht="15" outlineLevel="1" x14ac:dyDescent="0.25">
      <c r="B563" s="309"/>
      <c r="C563" s="87"/>
      <c r="D563" s="156"/>
      <c r="E563" s="338">
        <v>550</v>
      </c>
      <c r="F563" s="275">
        <f t="shared" si="90"/>
        <v>2400</v>
      </c>
      <c r="G563" s="274"/>
      <c r="H563" s="274"/>
      <c r="I563" s="116" t="s">
        <v>158</v>
      </c>
      <c r="J563" s="327">
        <f t="shared" si="91"/>
        <v>1400</v>
      </c>
      <c r="K563" s="292"/>
      <c r="L563" s="194"/>
      <c r="M563" s="269"/>
      <c r="N563" s="286"/>
      <c r="O563" s="47"/>
      <c r="Q563" s="110"/>
      <c r="S563" s="31"/>
      <c r="T563" s="24"/>
    </row>
    <row r="564" spans="2:20" s="39" customFormat="1" ht="15" outlineLevel="1" x14ac:dyDescent="0.25">
      <c r="B564" s="309"/>
      <c r="C564" s="87"/>
      <c r="D564" s="156"/>
      <c r="E564" s="338">
        <v>551</v>
      </c>
      <c r="F564" s="275">
        <f t="shared" si="90"/>
        <v>2404</v>
      </c>
      <c r="G564" s="274"/>
      <c r="H564" s="274"/>
      <c r="I564" s="116" t="s">
        <v>158</v>
      </c>
      <c r="J564" s="327">
        <f t="shared" si="91"/>
        <v>1402</v>
      </c>
      <c r="K564" s="292"/>
      <c r="L564" s="194"/>
      <c r="M564" s="269"/>
      <c r="N564" s="269"/>
      <c r="O564" s="47"/>
      <c r="Q564" s="110"/>
      <c r="S564" s="31"/>
      <c r="T564" s="24"/>
    </row>
    <row r="565" spans="2:20" s="39" customFormat="1" ht="15" outlineLevel="1" x14ac:dyDescent="0.25">
      <c r="B565" s="309"/>
      <c r="C565" s="87"/>
      <c r="D565" s="156"/>
      <c r="E565" s="338">
        <v>552</v>
      </c>
      <c r="F565" s="275">
        <f t="shared" si="90"/>
        <v>2408</v>
      </c>
      <c r="G565" s="274"/>
      <c r="H565" s="274"/>
      <c r="I565" s="116" t="s">
        <v>158</v>
      </c>
      <c r="J565" s="327">
        <f t="shared" si="91"/>
        <v>1404</v>
      </c>
      <c r="K565" s="292"/>
      <c r="L565" s="194"/>
      <c r="M565" s="269"/>
      <c r="N565" s="286"/>
      <c r="O565" s="47"/>
      <c r="Q565" s="110"/>
      <c r="S565" s="31"/>
      <c r="T565" s="24"/>
    </row>
    <row r="566" spans="2:20" s="39" customFormat="1" ht="15" outlineLevel="1" x14ac:dyDescent="0.25">
      <c r="B566" s="309"/>
      <c r="C566" s="87"/>
      <c r="D566" s="156"/>
      <c r="E566" s="338">
        <v>553</v>
      </c>
      <c r="F566" s="275">
        <f t="shared" si="90"/>
        <v>2412</v>
      </c>
      <c r="G566" s="274"/>
      <c r="H566" s="274"/>
      <c r="I566" s="116" t="s">
        <v>158</v>
      </c>
      <c r="J566" s="327">
        <f t="shared" si="91"/>
        <v>1406</v>
      </c>
      <c r="K566" s="292"/>
      <c r="L566" s="194"/>
      <c r="M566" s="269"/>
      <c r="N566" s="286"/>
      <c r="O566" s="47"/>
      <c r="Q566" s="110"/>
      <c r="S566" s="31"/>
      <c r="T566" s="24"/>
    </row>
    <row r="567" spans="2:20" s="39" customFormat="1" ht="15" outlineLevel="1" x14ac:dyDescent="0.25">
      <c r="B567" s="309"/>
      <c r="C567" s="87"/>
      <c r="D567" s="156"/>
      <c r="E567" s="338">
        <v>554</v>
      </c>
      <c r="F567" s="275">
        <f t="shared" si="90"/>
        <v>2416</v>
      </c>
      <c r="G567" s="274"/>
      <c r="H567" s="274"/>
      <c r="I567" s="116" t="s">
        <v>158</v>
      </c>
      <c r="J567" s="327">
        <f t="shared" si="91"/>
        <v>1408</v>
      </c>
      <c r="K567" s="292"/>
      <c r="L567" s="194"/>
      <c r="M567" s="269"/>
      <c r="N567" s="286"/>
      <c r="O567" s="47"/>
      <c r="Q567" s="110"/>
      <c r="S567" s="31"/>
      <c r="T567" s="24"/>
    </row>
    <row r="568" spans="2:20" s="39" customFormat="1" ht="15" outlineLevel="1" x14ac:dyDescent="0.25">
      <c r="B568" s="309"/>
      <c r="C568" s="87"/>
      <c r="D568" s="156"/>
      <c r="E568" s="338">
        <v>555</v>
      </c>
      <c r="F568" s="275">
        <f t="shared" si="90"/>
        <v>2420</v>
      </c>
      <c r="G568" s="274"/>
      <c r="H568" s="274"/>
      <c r="I568" s="116" t="s">
        <v>158</v>
      </c>
      <c r="J568" s="327">
        <f t="shared" si="91"/>
        <v>1410</v>
      </c>
      <c r="K568" s="292"/>
      <c r="L568" s="194"/>
      <c r="M568" s="269"/>
      <c r="N568" s="286"/>
      <c r="O568" s="47"/>
      <c r="Q568" s="110"/>
      <c r="S568" s="31"/>
      <c r="T568" s="24"/>
    </row>
    <row r="569" spans="2:20" s="39" customFormat="1" ht="15" outlineLevel="1" x14ac:dyDescent="0.25">
      <c r="B569" s="309"/>
      <c r="C569" s="87"/>
      <c r="D569" s="156"/>
      <c r="E569" s="338">
        <v>556</v>
      </c>
      <c r="F569" s="275">
        <f t="shared" si="90"/>
        <v>2424</v>
      </c>
      <c r="G569" s="274"/>
      <c r="H569" s="274"/>
      <c r="I569" s="116" t="s">
        <v>158</v>
      </c>
      <c r="J569" s="327">
        <f t="shared" si="91"/>
        <v>1412</v>
      </c>
      <c r="K569" s="292"/>
      <c r="L569" s="194"/>
      <c r="M569" s="269"/>
      <c r="N569" s="286"/>
      <c r="O569" s="47"/>
      <c r="Q569" s="110"/>
      <c r="S569" s="31"/>
      <c r="T569" s="24"/>
    </row>
    <row r="570" spans="2:20" s="39" customFormat="1" ht="15" outlineLevel="1" x14ac:dyDescent="0.25">
      <c r="B570" s="309"/>
      <c r="C570" s="87"/>
      <c r="D570" s="156"/>
      <c r="E570" s="338">
        <v>557</v>
      </c>
      <c r="F570" s="275">
        <f t="shared" si="90"/>
        <v>2428</v>
      </c>
      <c r="G570" s="274"/>
      <c r="H570" s="274"/>
      <c r="I570" s="116" t="s">
        <v>158</v>
      </c>
      <c r="J570" s="327">
        <f t="shared" si="91"/>
        <v>1414</v>
      </c>
      <c r="K570" s="292"/>
      <c r="L570" s="194"/>
      <c r="M570" s="269"/>
      <c r="N570" s="286"/>
      <c r="O570" s="47"/>
      <c r="Q570" s="110"/>
      <c r="S570" s="31"/>
      <c r="T570" s="24"/>
    </row>
    <row r="571" spans="2:20" s="39" customFormat="1" ht="15" outlineLevel="1" x14ac:dyDescent="0.25">
      <c r="B571" s="309"/>
      <c r="C571" s="87"/>
      <c r="D571" s="156"/>
      <c r="E571" s="338">
        <v>558</v>
      </c>
      <c r="F571" s="275">
        <f t="shared" si="90"/>
        <v>2432</v>
      </c>
      <c r="G571" s="274"/>
      <c r="H571" s="274"/>
      <c r="I571" s="116" t="s">
        <v>158</v>
      </c>
      <c r="J571" s="327">
        <f t="shared" si="91"/>
        <v>1416</v>
      </c>
      <c r="K571" s="292"/>
      <c r="L571" s="194"/>
      <c r="M571" s="269"/>
      <c r="N571" s="286"/>
      <c r="O571" s="47"/>
      <c r="Q571" s="110"/>
      <c r="S571" s="31"/>
      <c r="T571" s="24"/>
    </row>
    <row r="572" spans="2:20" s="39" customFormat="1" ht="15" outlineLevel="1" x14ac:dyDescent="0.25">
      <c r="B572" s="309"/>
      <c r="C572" s="87"/>
      <c r="D572" s="156"/>
      <c r="E572" s="338">
        <v>559</v>
      </c>
      <c r="F572" s="275">
        <f t="shared" si="90"/>
        <v>2436</v>
      </c>
      <c r="G572" s="274"/>
      <c r="H572" s="274"/>
      <c r="I572" s="116" t="s">
        <v>158</v>
      </c>
      <c r="J572" s="327">
        <f t="shared" si="91"/>
        <v>1418</v>
      </c>
      <c r="K572" s="292"/>
      <c r="L572" s="194"/>
      <c r="M572" s="269"/>
      <c r="N572" s="286"/>
      <c r="O572" s="47"/>
      <c r="Q572" s="110"/>
      <c r="S572" s="31"/>
      <c r="T572" s="24"/>
    </row>
    <row r="573" spans="2:20" ht="15" x14ac:dyDescent="0.25">
      <c r="B573" s="334"/>
      <c r="C573" s="325"/>
      <c r="D573" s="280" t="s">
        <v>37</v>
      </c>
      <c r="E573" s="338">
        <v>560</v>
      </c>
      <c r="F573" s="275">
        <f t="shared" si="90"/>
        <v>2440</v>
      </c>
      <c r="G573" s="131">
        <v>1</v>
      </c>
      <c r="H573" s="274"/>
      <c r="I573" s="115" t="s">
        <v>291</v>
      </c>
      <c r="J573" s="327">
        <f t="shared" si="91"/>
        <v>1420</v>
      </c>
      <c r="K573" s="283" t="s">
        <v>288</v>
      </c>
      <c r="L573" s="46" t="s">
        <v>568</v>
      </c>
      <c r="M573" s="85" t="s">
        <v>166</v>
      </c>
      <c r="N573" s="46" t="s">
        <v>568</v>
      </c>
      <c r="O573" s="47"/>
      <c r="P573" s="38"/>
      <c r="Q573" s="254"/>
      <c r="S573" s="17"/>
      <c r="T573" s="17"/>
    </row>
    <row r="574" spans="2:20" ht="15" x14ac:dyDescent="0.25">
      <c r="B574" s="334"/>
      <c r="C574" s="87"/>
      <c r="D574" s="280" t="s">
        <v>35</v>
      </c>
      <c r="E574" s="338">
        <v>561</v>
      </c>
      <c r="F574" s="275">
        <f t="shared" si="90"/>
        <v>2444</v>
      </c>
      <c r="G574" s="131">
        <v>4</v>
      </c>
      <c r="H574" s="274"/>
      <c r="I574" s="115" t="s">
        <v>291</v>
      </c>
      <c r="J574" s="327">
        <f t="shared" si="91"/>
        <v>1422</v>
      </c>
      <c r="K574" s="283" t="s">
        <v>287</v>
      </c>
      <c r="L574" s="46" t="s">
        <v>568</v>
      </c>
      <c r="M574" s="85" t="s">
        <v>166</v>
      </c>
      <c r="N574" s="46" t="s">
        <v>588</v>
      </c>
      <c r="O574" s="144" t="s">
        <v>686</v>
      </c>
      <c r="P574" s="38"/>
      <c r="Q574" s="254"/>
      <c r="S574" s="17"/>
      <c r="T574" s="17"/>
    </row>
    <row r="575" spans="2:20" ht="15" x14ac:dyDescent="0.25">
      <c r="B575" s="334"/>
      <c r="C575" s="87"/>
      <c r="D575" s="120" t="s">
        <v>763</v>
      </c>
      <c r="E575" s="338">
        <v>562</v>
      </c>
      <c r="F575" s="275">
        <f t="shared" si="90"/>
        <v>2448</v>
      </c>
      <c r="G575" s="131">
        <v>1</v>
      </c>
      <c r="H575" s="274"/>
      <c r="I575" s="115" t="s">
        <v>291</v>
      </c>
      <c r="J575" s="327">
        <f t="shared" si="91"/>
        <v>1424</v>
      </c>
      <c r="K575" s="283" t="s">
        <v>943</v>
      </c>
      <c r="L575" s="143" t="s">
        <v>566</v>
      </c>
      <c r="M575" s="85" t="s">
        <v>166</v>
      </c>
      <c r="N575" s="48" t="s">
        <v>295</v>
      </c>
      <c r="O575" s="47"/>
      <c r="P575" s="38"/>
      <c r="Q575" s="254"/>
      <c r="S575" s="17"/>
      <c r="T575" s="17"/>
    </row>
    <row r="576" spans="2:20" s="39" customFormat="1" ht="15" x14ac:dyDescent="0.25">
      <c r="B576" s="335"/>
      <c r="C576" s="87"/>
      <c r="D576" s="352" t="s">
        <v>129</v>
      </c>
      <c r="E576" s="338">
        <v>563</v>
      </c>
      <c r="F576" s="275">
        <f t="shared" si="90"/>
        <v>2452</v>
      </c>
      <c r="G576" s="131">
        <v>1</v>
      </c>
      <c r="H576" s="131">
        <v>1</v>
      </c>
      <c r="I576" s="115" t="s">
        <v>291</v>
      </c>
      <c r="J576" s="327">
        <f t="shared" si="91"/>
        <v>1426</v>
      </c>
      <c r="K576" s="362" t="s">
        <v>627</v>
      </c>
      <c r="L576" s="363" t="s">
        <v>567</v>
      </c>
      <c r="M576" s="364" t="s">
        <v>166</v>
      </c>
      <c r="N576" s="363" t="s">
        <v>293</v>
      </c>
      <c r="O576" s="47">
        <v>3656456416</v>
      </c>
      <c r="Q576" s="254"/>
      <c r="S576" s="31"/>
      <c r="T576" s="24"/>
    </row>
    <row r="577" spans="2:20" ht="15" x14ac:dyDescent="0.25">
      <c r="B577" s="334"/>
      <c r="C577" s="87"/>
      <c r="D577" s="280" t="s">
        <v>50</v>
      </c>
      <c r="E577" s="338">
        <v>564</v>
      </c>
      <c r="F577" s="275">
        <f t="shared" si="90"/>
        <v>2456</v>
      </c>
      <c r="G577" s="131">
        <v>1</v>
      </c>
      <c r="H577" s="274"/>
      <c r="I577" s="115" t="s">
        <v>291</v>
      </c>
      <c r="J577" s="327">
        <f t="shared" si="91"/>
        <v>1428</v>
      </c>
      <c r="K577" s="283" t="s">
        <v>628</v>
      </c>
      <c r="L577" s="143" t="s">
        <v>566</v>
      </c>
      <c r="M577" s="48" t="s">
        <v>228</v>
      </c>
      <c r="N577" s="48" t="s">
        <v>293</v>
      </c>
      <c r="O577" s="47"/>
      <c r="Q577" s="254"/>
      <c r="S577" s="17"/>
      <c r="T577" s="17"/>
    </row>
    <row r="578" spans="2:20" ht="15" x14ac:dyDescent="0.25">
      <c r="B578" s="334"/>
      <c r="C578" s="87"/>
      <c r="D578" s="280" t="s">
        <v>43</v>
      </c>
      <c r="E578" s="338">
        <v>565</v>
      </c>
      <c r="F578" s="275">
        <f t="shared" si="90"/>
        <v>2460</v>
      </c>
      <c r="G578" s="131">
        <v>1</v>
      </c>
      <c r="H578" s="274"/>
      <c r="I578" s="115" t="s">
        <v>291</v>
      </c>
      <c r="J578" s="327">
        <f t="shared" si="91"/>
        <v>1430</v>
      </c>
      <c r="K578" s="288" t="s">
        <v>629</v>
      </c>
      <c r="L578" s="143" t="s">
        <v>566</v>
      </c>
      <c r="M578" s="48" t="s">
        <v>222</v>
      </c>
      <c r="N578" s="48" t="s">
        <v>293</v>
      </c>
      <c r="O578" s="47"/>
      <c r="P578" s="38"/>
      <c r="Q578" s="254"/>
      <c r="S578" s="17"/>
      <c r="T578" s="17"/>
    </row>
    <row r="579" spans="2:20" ht="15" x14ac:dyDescent="0.25">
      <c r="B579" s="334"/>
      <c r="C579" s="87"/>
      <c r="D579" s="280" t="s">
        <v>40</v>
      </c>
      <c r="E579" s="338">
        <v>566</v>
      </c>
      <c r="F579" s="275">
        <f t="shared" si="90"/>
        <v>2464</v>
      </c>
      <c r="G579" s="131">
        <v>1</v>
      </c>
      <c r="H579" s="274"/>
      <c r="I579" s="115" t="s">
        <v>291</v>
      </c>
      <c r="J579" s="327">
        <f t="shared" si="91"/>
        <v>1432</v>
      </c>
      <c r="K579" s="288" t="s">
        <v>629</v>
      </c>
      <c r="L579" s="143" t="s">
        <v>566</v>
      </c>
      <c r="M579" s="48" t="s">
        <v>220</v>
      </c>
      <c r="N579" s="48" t="s">
        <v>293</v>
      </c>
      <c r="O579" s="47"/>
      <c r="P579" s="38"/>
      <c r="Q579" s="254"/>
      <c r="S579" s="17"/>
      <c r="T579" s="17"/>
    </row>
    <row r="580" spans="2:20" ht="15" x14ac:dyDescent="0.25">
      <c r="B580" s="334"/>
      <c r="C580" s="87"/>
      <c r="D580" s="280" t="s">
        <v>41</v>
      </c>
      <c r="E580" s="338">
        <v>567</v>
      </c>
      <c r="F580" s="275">
        <f t="shared" si="90"/>
        <v>2468</v>
      </c>
      <c r="G580" s="131">
        <v>1</v>
      </c>
      <c r="H580" s="274"/>
      <c r="I580" s="115" t="s">
        <v>291</v>
      </c>
      <c r="J580" s="327">
        <f t="shared" si="91"/>
        <v>1434</v>
      </c>
      <c r="K580" s="288" t="s">
        <v>629</v>
      </c>
      <c r="L580" s="143" t="s">
        <v>566</v>
      </c>
      <c r="M580" s="48" t="s">
        <v>218</v>
      </c>
      <c r="N580" s="48" t="s">
        <v>293</v>
      </c>
      <c r="O580" s="47"/>
      <c r="P580" s="38"/>
      <c r="Q580" s="254"/>
      <c r="S580" s="17"/>
      <c r="T580" s="17"/>
    </row>
    <row r="581" spans="2:20" ht="15" x14ac:dyDescent="0.25">
      <c r="B581" s="334"/>
      <c r="C581" s="87"/>
      <c r="D581" s="280" t="s">
        <v>44</v>
      </c>
      <c r="E581" s="338">
        <v>568</v>
      </c>
      <c r="F581" s="275">
        <f t="shared" si="90"/>
        <v>2472</v>
      </c>
      <c r="G581" s="131">
        <v>1</v>
      </c>
      <c r="H581" s="274"/>
      <c r="I581" s="115" t="s">
        <v>291</v>
      </c>
      <c r="J581" s="327">
        <f t="shared" si="91"/>
        <v>1436</v>
      </c>
      <c r="K581" s="288" t="s">
        <v>629</v>
      </c>
      <c r="L581" s="143" t="s">
        <v>566</v>
      </c>
      <c r="M581" s="48" t="s">
        <v>226</v>
      </c>
      <c r="N581" s="48" t="s">
        <v>293</v>
      </c>
      <c r="O581" s="47"/>
      <c r="P581" s="38"/>
      <c r="Q581" s="254"/>
      <c r="S581" s="17"/>
      <c r="T581" s="17"/>
    </row>
    <row r="582" spans="2:20" ht="15" x14ac:dyDescent="0.25">
      <c r="B582" s="334"/>
      <c r="C582" s="87"/>
      <c r="D582" s="280" t="s">
        <v>42</v>
      </c>
      <c r="E582" s="338">
        <v>569</v>
      </c>
      <c r="F582" s="275">
        <f t="shared" si="90"/>
        <v>2476</v>
      </c>
      <c r="G582" s="131">
        <v>1</v>
      </c>
      <c r="H582" s="274"/>
      <c r="I582" s="115" t="s">
        <v>291</v>
      </c>
      <c r="J582" s="327">
        <f t="shared" si="91"/>
        <v>1438</v>
      </c>
      <c r="K582" s="288" t="s">
        <v>629</v>
      </c>
      <c r="L582" s="143" t="s">
        <v>566</v>
      </c>
      <c r="M582" s="48" t="s">
        <v>225</v>
      </c>
      <c r="N582" s="48" t="s">
        <v>293</v>
      </c>
      <c r="O582" s="47"/>
      <c r="P582" s="38"/>
      <c r="Q582" s="254"/>
      <c r="S582" s="17"/>
      <c r="T582" s="17"/>
    </row>
    <row r="583" spans="2:20" ht="15" x14ac:dyDescent="0.25">
      <c r="B583" s="334"/>
      <c r="C583" s="87"/>
      <c r="D583" s="280" t="s">
        <v>49</v>
      </c>
      <c r="E583" s="338">
        <v>570</v>
      </c>
      <c r="F583" s="275">
        <f t="shared" si="90"/>
        <v>2480</v>
      </c>
      <c r="G583" s="131">
        <v>1</v>
      </c>
      <c r="H583" s="274"/>
      <c r="I583" s="115" t="s">
        <v>291</v>
      </c>
      <c r="J583" s="327">
        <f t="shared" si="91"/>
        <v>1440</v>
      </c>
      <c r="K583" s="288" t="s">
        <v>629</v>
      </c>
      <c r="L583" s="143" t="s">
        <v>566</v>
      </c>
      <c r="M583" s="48" t="s">
        <v>227</v>
      </c>
      <c r="N583" s="48" t="s">
        <v>293</v>
      </c>
      <c r="O583" s="47"/>
      <c r="Q583" s="254"/>
      <c r="S583" s="17"/>
      <c r="T583" s="17"/>
    </row>
    <row r="584" spans="2:20" s="39" customFormat="1" ht="15" x14ac:dyDescent="0.25">
      <c r="B584" s="335"/>
      <c r="C584" s="87"/>
      <c r="D584" s="280" t="s">
        <v>48</v>
      </c>
      <c r="E584" s="338">
        <v>571</v>
      </c>
      <c r="F584" s="275">
        <f t="shared" si="90"/>
        <v>2484</v>
      </c>
      <c r="G584" s="131">
        <v>1</v>
      </c>
      <c r="H584" s="274"/>
      <c r="I584" s="115" t="s">
        <v>291</v>
      </c>
      <c r="J584" s="327">
        <f t="shared" si="91"/>
        <v>1442</v>
      </c>
      <c r="K584" s="288" t="s">
        <v>629</v>
      </c>
      <c r="L584" s="143" t="s">
        <v>566</v>
      </c>
      <c r="M584" s="48" t="s">
        <v>221</v>
      </c>
      <c r="N584" s="48" t="s">
        <v>293</v>
      </c>
      <c r="O584" s="47"/>
      <c r="P584" s="38"/>
      <c r="Q584" s="254"/>
      <c r="R584" s="109"/>
      <c r="S584" s="17"/>
      <c r="T584" s="17"/>
    </row>
    <row r="585" spans="2:20" s="39" customFormat="1" ht="15" x14ac:dyDescent="0.25">
      <c r="B585" s="335"/>
      <c r="C585" s="87"/>
      <c r="D585" s="280" t="s">
        <v>46</v>
      </c>
      <c r="E585" s="338">
        <v>572</v>
      </c>
      <c r="F585" s="275">
        <f t="shared" si="90"/>
        <v>2488</v>
      </c>
      <c r="G585" s="131">
        <v>1</v>
      </c>
      <c r="H585" s="274"/>
      <c r="I585" s="115" t="s">
        <v>291</v>
      </c>
      <c r="J585" s="327">
        <f t="shared" si="91"/>
        <v>1444</v>
      </c>
      <c r="K585" s="288" t="s">
        <v>629</v>
      </c>
      <c r="L585" s="143" t="s">
        <v>566</v>
      </c>
      <c r="M585" s="48" t="s">
        <v>219</v>
      </c>
      <c r="N585" s="48" t="s">
        <v>293</v>
      </c>
      <c r="O585" s="47"/>
      <c r="P585" s="38"/>
      <c r="Q585" s="254"/>
      <c r="R585" s="109"/>
      <c r="S585" s="17"/>
      <c r="T585" s="17"/>
    </row>
    <row r="586" spans="2:20" ht="15" x14ac:dyDescent="0.25">
      <c r="B586" s="334"/>
      <c r="C586" s="87"/>
      <c r="D586" s="280" t="s">
        <v>47</v>
      </c>
      <c r="E586" s="338">
        <v>573</v>
      </c>
      <c r="F586" s="275">
        <f t="shared" si="90"/>
        <v>2492</v>
      </c>
      <c r="G586" s="131">
        <v>1</v>
      </c>
      <c r="H586" s="274"/>
      <c r="I586" s="115" t="s">
        <v>291</v>
      </c>
      <c r="J586" s="327">
        <f t="shared" si="91"/>
        <v>1446</v>
      </c>
      <c r="K586" s="288" t="s">
        <v>629</v>
      </c>
      <c r="L586" s="143" t="s">
        <v>566</v>
      </c>
      <c r="M586" s="48" t="s">
        <v>217</v>
      </c>
      <c r="N586" s="48" t="s">
        <v>293</v>
      </c>
      <c r="O586" s="47"/>
      <c r="P586" s="38"/>
      <c r="Q586" s="254"/>
      <c r="S586" s="17"/>
      <c r="T586" s="17"/>
    </row>
    <row r="587" spans="2:20" ht="15" x14ac:dyDescent="0.25">
      <c r="B587" s="334"/>
      <c r="C587" s="87"/>
      <c r="D587" s="280" t="s">
        <v>45</v>
      </c>
      <c r="E587" s="338">
        <v>574</v>
      </c>
      <c r="F587" s="275">
        <f t="shared" si="90"/>
        <v>2496</v>
      </c>
      <c r="G587" s="131">
        <v>1</v>
      </c>
      <c r="H587" s="274"/>
      <c r="I587" s="115" t="s">
        <v>291</v>
      </c>
      <c r="J587" s="327">
        <f t="shared" si="91"/>
        <v>1448</v>
      </c>
      <c r="K587" s="288" t="s">
        <v>629</v>
      </c>
      <c r="L587" s="143" t="s">
        <v>566</v>
      </c>
      <c r="M587" s="48" t="s">
        <v>223</v>
      </c>
      <c r="N587" s="48" t="s">
        <v>293</v>
      </c>
      <c r="O587" s="47"/>
      <c r="P587" s="38"/>
      <c r="Q587" s="254"/>
      <c r="S587" s="17"/>
      <c r="T587" s="17"/>
    </row>
    <row r="588" spans="2:20" ht="15" x14ac:dyDescent="0.25">
      <c r="B588" s="334"/>
      <c r="C588" s="87"/>
      <c r="D588" s="51" t="s">
        <v>38</v>
      </c>
      <c r="E588" s="338">
        <v>575</v>
      </c>
      <c r="F588" s="275">
        <f t="shared" si="90"/>
        <v>2500</v>
      </c>
      <c r="G588" s="131">
        <v>1</v>
      </c>
      <c r="H588" s="274"/>
      <c r="I588" s="115" t="s">
        <v>291</v>
      </c>
      <c r="J588" s="327">
        <f t="shared" si="91"/>
        <v>1450</v>
      </c>
      <c r="K588" s="288" t="s">
        <v>629</v>
      </c>
      <c r="L588" s="143" t="s">
        <v>566</v>
      </c>
      <c r="M588" s="55" t="s">
        <v>158</v>
      </c>
      <c r="N588" s="55" t="s">
        <v>293</v>
      </c>
      <c r="O588" s="47"/>
      <c r="P588" s="38"/>
      <c r="Q588" s="254"/>
      <c r="S588" s="17"/>
      <c r="T588" s="17"/>
    </row>
    <row r="589" spans="2:20" ht="15" x14ac:dyDescent="0.25">
      <c r="B589" s="334"/>
      <c r="C589" s="87"/>
      <c r="D589" s="280" t="s">
        <v>39</v>
      </c>
      <c r="E589" s="338">
        <v>576</v>
      </c>
      <c r="F589" s="275">
        <f t="shared" si="90"/>
        <v>2504</v>
      </c>
      <c r="G589" s="131">
        <v>1</v>
      </c>
      <c r="H589" s="274"/>
      <c r="I589" s="115" t="s">
        <v>291</v>
      </c>
      <c r="J589" s="327">
        <f t="shared" si="91"/>
        <v>1452</v>
      </c>
      <c r="K589" s="288" t="s">
        <v>629</v>
      </c>
      <c r="L589" s="143" t="s">
        <v>566</v>
      </c>
      <c r="M589" s="48" t="s">
        <v>224</v>
      </c>
      <c r="N589" s="48" t="s">
        <v>293</v>
      </c>
      <c r="O589" s="47"/>
      <c r="P589" s="38"/>
      <c r="Q589" s="254"/>
      <c r="S589" s="17"/>
      <c r="T589" s="17"/>
    </row>
    <row r="590" spans="2:20" ht="15" x14ac:dyDescent="0.25">
      <c r="B590" s="334"/>
      <c r="C590" s="87"/>
      <c r="D590" s="280" t="s">
        <v>51</v>
      </c>
      <c r="E590" s="338">
        <v>577</v>
      </c>
      <c r="F590" s="275">
        <f t="shared" si="90"/>
        <v>2508</v>
      </c>
      <c r="G590" s="131">
        <v>1</v>
      </c>
      <c r="H590" s="274"/>
      <c r="I590" s="115" t="s">
        <v>291</v>
      </c>
      <c r="J590" s="327">
        <f t="shared" si="91"/>
        <v>1454</v>
      </c>
      <c r="K590" s="288" t="s">
        <v>629</v>
      </c>
      <c r="L590" s="143" t="s">
        <v>566</v>
      </c>
      <c r="M590" s="48" t="s">
        <v>229</v>
      </c>
      <c r="N590" s="48" t="s">
        <v>293</v>
      </c>
      <c r="O590" s="47"/>
      <c r="Q590" s="254"/>
      <c r="S590" s="17"/>
      <c r="T590" s="17"/>
    </row>
    <row r="591" spans="2:20" s="39" customFormat="1" ht="15" x14ac:dyDescent="0.25">
      <c r="B591" s="335"/>
      <c r="D591" s="262" t="s">
        <v>1043</v>
      </c>
      <c r="E591" s="338">
        <v>578</v>
      </c>
      <c r="F591" s="275">
        <f t="shared" si="90"/>
        <v>2512</v>
      </c>
      <c r="G591" s="274"/>
      <c r="H591" s="274"/>
      <c r="I591" s="115" t="s">
        <v>291</v>
      </c>
      <c r="J591" s="327">
        <f t="shared" si="91"/>
        <v>1456</v>
      </c>
      <c r="K591" s="298" t="str">
        <f>CONCATENATE("Cumule Energie Active soutirée [",J577,"-",J590,"]")</f>
        <v>Cumule Energie Active soutirée [1428-1454]</v>
      </c>
      <c r="L591" s="264" t="s">
        <v>566</v>
      </c>
      <c r="M591" s="264" t="s">
        <v>779</v>
      </c>
      <c r="N591" s="264" t="s">
        <v>293</v>
      </c>
      <c r="O591" s="47"/>
      <c r="Q591" s="254"/>
      <c r="S591" s="31"/>
      <c r="T591" s="31"/>
    </row>
    <row r="592" spans="2:20" ht="15" x14ac:dyDescent="0.25">
      <c r="B592" s="334"/>
      <c r="C592" s="87"/>
      <c r="D592" s="280" t="s">
        <v>311</v>
      </c>
      <c r="E592" s="338">
        <v>579</v>
      </c>
      <c r="F592" s="275">
        <f t="shared" si="90"/>
        <v>2516</v>
      </c>
      <c r="G592" s="131">
        <v>1</v>
      </c>
      <c r="H592" s="274"/>
      <c r="I592" s="115" t="s">
        <v>291</v>
      </c>
      <c r="J592" s="327">
        <f t="shared" si="91"/>
        <v>1458</v>
      </c>
      <c r="K592" s="283" t="s">
        <v>944</v>
      </c>
      <c r="L592" s="143" t="s">
        <v>567</v>
      </c>
      <c r="M592" s="85" t="s">
        <v>166</v>
      </c>
      <c r="N592" s="48" t="s">
        <v>294</v>
      </c>
      <c r="O592" s="47"/>
      <c r="P592" s="39"/>
      <c r="Q592" s="254"/>
      <c r="R592" s="114"/>
      <c r="S592" s="24"/>
      <c r="T592" s="24"/>
    </row>
    <row r="593" spans="2:20" s="39" customFormat="1" ht="15" x14ac:dyDescent="0.25">
      <c r="B593" s="335"/>
      <c r="C593" s="87"/>
      <c r="D593" s="350" t="s">
        <v>130</v>
      </c>
      <c r="E593" s="338">
        <v>580</v>
      </c>
      <c r="F593" s="275">
        <f t="shared" si="90"/>
        <v>2520</v>
      </c>
      <c r="G593" s="131">
        <v>1</v>
      </c>
      <c r="H593" s="131">
        <v>2</v>
      </c>
      <c r="I593" s="115" t="s">
        <v>291</v>
      </c>
      <c r="J593" s="327">
        <f t="shared" si="91"/>
        <v>1460</v>
      </c>
      <c r="K593" s="290" t="s">
        <v>630</v>
      </c>
      <c r="L593" s="159" t="s">
        <v>567</v>
      </c>
      <c r="M593" s="201" t="s">
        <v>166</v>
      </c>
      <c r="N593" s="112" t="s">
        <v>296</v>
      </c>
      <c r="O593" s="47"/>
      <c r="Q593" s="254"/>
      <c r="S593" s="31"/>
      <c r="T593" s="24"/>
    </row>
    <row r="594" spans="2:20" ht="15" x14ac:dyDescent="0.25">
      <c r="B594" s="334"/>
      <c r="C594" s="87"/>
      <c r="D594" s="280" t="s">
        <v>78</v>
      </c>
      <c r="E594" s="338">
        <v>581</v>
      </c>
      <c r="F594" s="275">
        <f t="shared" si="90"/>
        <v>2524</v>
      </c>
      <c r="G594" s="131">
        <v>1</v>
      </c>
      <c r="H594" s="274"/>
      <c r="I594" s="115" t="s">
        <v>291</v>
      </c>
      <c r="J594" s="327">
        <f t="shared" si="91"/>
        <v>1462</v>
      </c>
      <c r="K594" s="283" t="s">
        <v>631</v>
      </c>
      <c r="L594" s="143" t="s">
        <v>566</v>
      </c>
      <c r="M594" s="48" t="s">
        <v>228</v>
      </c>
      <c r="N594" s="48" t="s">
        <v>296</v>
      </c>
      <c r="O594" s="47"/>
      <c r="Q594" s="254"/>
      <c r="S594" s="17"/>
      <c r="T594" s="17"/>
    </row>
    <row r="595" spans="2:20" ht="15" x14ac:dyDescent="0.25">
      <c r="B595" s="334"/>
      <c r="C595" s="87"/>
      <c r="D595" s="280" t="s">
        <v>71</v>
      </c>
      <c r="E595" s="338">
        <v>582</v>
      </c>
      <c r="F595" s="275">
        <f t="shared" si="90"/>
        <v>2528</v>
      </c>
      <c r="G595" s="131">
        <v>1</v>
      </c>
      <c r="H595" s="274"/>
      <c r="I595" s="115" t="s">
        <v>291</v>
      </c>
      <c r="J595" s="327">
        <f t="shared" si="91"/>
        <v>1464</v>
      </c>
      <c r="K595" s="288" t="s">
        <v>631</v>
      </c>
      <c r="L595" s="143" t="s">
        <v>566</v>
      </c>
      <c r="M595" s="48" t="s">
        <v>222</v>
      </c>
      <c r="N595" s="48" t="s">
        <v>296</v>
      </c>
      <c r="O595" s="84"/>
      <c r="Q595" s="254"/>
      <c r="S595" s="17"/>
      <c r="T595" s="17"/>
    </row>
    <row r="596" spans="2:20" ht="15" x14ac:dyDescent="0.25">
      <c r="B596" s="334"/>
      <c r="C596" s="87"/>
      <c r="D596" s="280" t="s">
        <v>68</v>
      </c>
      <c r="E596" s="338">
        <v>583</v>
      </c>
      <c r="F596" s="275">
        <f t="shared" si="90"/>
        <v>2532</v>
      </c>
      <c r="G596" s="131">
        <v>1</v>
      </c>
      <c r="H596" s="274"/>
      <c r="I596" s="115" t="s">
        <v>291</v>
      </c>
      <c r="J596" s="327">
        <f t="shared" si="91"/>
        <v>1466</v>
      </c>
      <c r="K596" s="288" t="s">
        <v>631</v>
      </c>
      <c r="L596" s="143" t="s">
        <v>566</v>
      </c>
      <c r="M596" s="48" t="s">
        <v>220</v>
      </c>
      <c r="N596" s="48" t="s">
        <v>296</v>
      </c>
      <c r="O596" s="47"/>
      <c r="Q596" s="254"/>
      <c r="S596" s="17"/>
      <c r="T596" s="17"/>
    </row>
    <row r="597" spans="2:20" ht="15" x14ac:dyDescent="0.25">
      <c r="B597" s="334"/>
      <c r="C597" s="87"/>
      <c r="D597" s="280" t="s">
        <v>69</v>
      </c>
      <c r="E597" s="338">
        <v>584</v>
      </c>
      <c r="F597" s="275">
        <f t="shared" si="90"/>
        <v>2536</v>
      </c>
      <c r="G597" s="131">
        <v>1</v>
      </c>
      <c r="H597" s="274"/>
      <c r="I597" s="115" t="s">
        <v>291</v>
      </c>
      <c r="J597" s="327">
        <f t="shared" si="91"/>
        <v>1468</v>
      </c>
      <c r="K597" s="288" t="s">
        <v>631</v>
      </c>
      <c r="L597" s="143" t="s">
        <v>566</v>
      </c>
      <c r="M597" s="48" t="s">
        <v>218</v>
      </c>
      <c r="N597" s="48" t="s">
        <v>296</v>
      </c>
      <c r="O597" s="47"/>
      <c r="Q597" s="254"/>
      <c r="S597" s="17"/>
      <c r="T597" s="17"/>
    </row>
    <row r="598" spans="2:20" ht="15" x14ac:dyDescent="0.25">
      <c r="B598" s="334"/>
      <c r="C598" s="87"/>
      <c r="D598" s="280" t="s">
        <v>72</v>
      </c>
      <c r="E598" s="338">
        <v>585</v>
      </c>
      <c r="F598" s="275">
        <f t="shared" si="90"/>
        <v>2540</v>
      </c>
      <c r="G598" s="131">
        <v>1</v>
      </c>
      <c r="H598" s="274"/>
      <c r="I598" s="115" t="s">
        <v>291</v>
      </c>
      <c r="J598" s="327">
        <f t="shared" si="91"/>
        <v>1470</v>
      </c>
      <c r="K598" s="288" t="s">
        <v>631</v>
      </c>
      <c r="L598" s="143" t="s">
        <v>566</v>
      </c>
      <c r="M598" s="48" t="s">
        <v>226</v>
      </c>
      <c r="N598" s="48" t="s">
        <v>296</v>
      </c>
      <c r="O598" s="47"/>
      <c r="Q598" s="254"/>
      <c r="S598" s="17"/>
      <c r="T598" s="17"/>
    </row>
    <row r="599" spans="2:20" ht="15" x14ac:dyDescent="0.25">
      <c r="B599" s="334"/>
      <c r="C599" s="87"/>
      <c r="D599" s="280" t="s">
        <v>70</v>
      </c>
      <c r="E599" s="338">
        <v>586</v>
      </c>
      <c r="F599" s="275">
        <f t="shared" si="90"/>
        <v>2544</v>
      </c>
      <c r="G599" s="131">
        <v>1</v>
      </c>
      <c r="H599" s="274"/>
      <c r="I599" s="115" t="s">
        <v>291</v>
      </c>
      <c r="J599" s="327">
        <f t="shared" si="91"/>
        <v>1472</v>
      </c>
      <c r="K599" s="288" t="s">
        <v>631</v>
      </c>
      <c r="L599" s="143" t="s">
        <v>566</v>
      </c>
      <c r="M599" s="48" t="s">
        <v>225</v>
      </c>
      <c r="N599" s="48" t="s">
        <v>296</v>
      </c>
      <c r="O599" s="47"/>
      <c r="Q599" s="254"/>
      <c r="S599" s="17"/>
      <c r="T599" s="17"/>
    </row>
    <row r="600" spans="2:20" ht="15" x14ac:dyDescent="0.25">
      <c r="B600" s="334"/>
      <c r="C600" s="87"/>
      <c r="D600" s="280" t="s">
        <v>77</v>
      </c>
      <c r="E600" s="338">
        <v>587</v>
      </c>
      <c r="F600" s="275">
        <f t="shared" si="90"/>
        <v>2548</v>
      </c>
      <c r="G600" s="131">
        <v>1</v>
      </c>
      <c r="H600" s="274"/>
      <c r="I600" s="115" t="s">
        <v>291</v>
      </c>
      <c r="J600" s="327">
        <f t="shared" si="91"/>
        <v>1474</v>
      </c>
      <c r="K600" s="288" t="s">
        <v>631</v>
      </c>
      <c r="L600" s="143" t="s">
        <v>566</v>
      </c>
      <c r="M600" s="48" t="s">
        <v>227</v>
      </c>
      <c r="N600" s="48" t="s">
        <v>296</v>
      </c>
      <c r="O600" s="47"/>
      <c r="Q600" s="254"/>
      <c r="S600" s="17"/>
      <c r="T600" s="17"/>
    </row>
    <row r="601" spans="2:20" ht="15" x14ac:dyDescent="0.25">
      <c r="B601" s="334"/>
      <c r="C601" s="87"/>
      <c r="D601" s="280" t="s">
        <v>76</v>
      </c>
      <c r="E601" s="338">
        <v>588</v>
      </c>
      <c r="F601" s="275">
        <f t="shared" si="90"/>
        <v>2552</v>
      </c>
      <c r="G601" s="131">
        <v>1</v>
      </c>
      <c r="H601" s="274"/>
      <c r="I601" s="115" t="s">
        <v>291</v>
      </c>
      <c r="J601" s="327">
        <f t="shared" si="91"/>
        <v>1476</v>
      </c>
      <c r="K601" s="288" t="s">
        <v>631</v>
      </c>
      <c r="L601" s="143" t="s">
        <v>566</v>
      </c>
      <c r="M601" s="48" t="s">
        <v>221</v>
      </c>
      <c r="N601" s="48" t="s">
        <v>296</v>
      </c>
      <c r="O601" s="47"/>
      <c r="Q601" s="254"/>
      <c r="S601" s="17"/>
      <c r="T601" s="17"/>
    </row>
    <row r="602" spans="2:20" ht="15" x14ac:dyDescent="0.25">
      <c r="B602" s="334"/>
      <c r="C602" s="87"/>
      <c r="D602" s="280" t="s">
        <v>74</v>
      </c>
      <c r="E602" s="338">
        <v>589</v>
      </c>
      <c r="F602" s="275">
        <f t="shared" si="90"/>
        <v>2556</v>
      </c>
      <c r="G602" s="131">
        <v>1</v>
      </c>
      <c r="H602" s="274"/>
      <c r="I602" s="115" t="s">
        <v>291</v>
      </c>
      <c r="J602" s="327">
        <f t="shared" si="91"/>
        <v>1478</v>
      </c>
      <c r="K602" s="288" t="s">
        <v>631</v>
      </c>
      <c r="L602" s="143" t="s">
        <v>566</v>
      </c>
      <c r="M602" s="48" t="s">
        <v>219</v>
      </c>
      <c r="N602" s="48" t="s">
        <v>296</v>
      </c>
      <c r="O602" s="47"/>
      <c r="Q602" s="254"/>
      <c r="S602" s="17"/>
      <c r="T602" s="17"/>
    </row>
    <row r="603" spans="2:20" ht="15" x14ac:dyDescent="0.25">
      <c r="B603" s="334"/>
      <c r="C603" s="87"/>
      <c r="D603" s="280" t="s">
        <v>75</v>
      </c>
      <c r="E603" s="338">
        <v>590</v>
      </c>
      <c r="F603" s="275">
        <f t="shared" si="90"/>
        <v>2560</v>
      </c>
      <c r="G603" s="131">
        <v>1</v>
      </c>
      <c r="H603" s="274"/>
      <c r="I603" s="115" t="s">
        <v>291</v>
      </c>
      <c r="J603" s="327">
        <f t="shared" ref="J603:J678" si="92">300+2*O$11*(D$11-1)+2*E603</f>
        <v>1480</v>
      </c>
      <c r="K603" s="288" t="s">
        <v>631</v>
      </c>
      <c r="L603" s="143" t="s">
        <v>566</v>
      </c>
      <c r="M603" s="48" t="s">
        <v>217</v>
      </c>
      <c r="N603" s="48" t="s">
        <v>296</v>
      </c>
      <c r="O603" s="47"/>
      <c r="Q603" s="254"/>
      <c r="S603" s="17"/>
      <c r="T603" s="17"/>
    </row>
    <row r="604" spans="2:20" ht="15" x14ac:dyDescent="0.25">
      <c r="B604" s="334"/>
      <c r="C604" s="87"/>
      <c r="D604" s="280" t="s">
        <v>73</v>
      </c>
      <c r="E604" s="338">
        <v>591</v>
      </c>
      <c r="F604" s="275">
        <f t="shared" ref="F604:F681" si="93">4*(O$11*(D$11-1)+E604)+F$12</f>
        <v>2564</v>
      </c>
      <c r="G604" s="131">
        <v>1</v>
      </c>
      <c r="H604" s="274"/>
      <c r="I604" s="115" t="s">
        <v>291</v>
      </c>
      <c r="J604" s="327">
        <f t="shared" si="92"/>
        <v>1482</v>
      </c>
      <c r="K604" s="288" t="s">
        <v>631</v>
      </c>
      <c r="L604" s="143" t="s">
        <v>566</v>
      </c>
      <c r="M604" s="48" t="s">
        <v>223</v>
      </c>
      <c r="N604" s="48" t="s">
        <v>296</v>
      </c>
      <c r="O604" s="47"/>
      <c r="Q604" s="254"/>
      <c r="S604" s="17"/>
      <c r="T604" s="17"/>
    </row>
    <row r="605" spans="2:20" ht="15" x14ac:dyDescent="0.25">
      <c r="B605" s="334"/>
      <c r="C605" s="87"/>
      <c r="D605" s="280" t="s">
        <v>66</v>
      </c>
      <c r="E605" s="338">
        <v>592</v>
      </c>
      <c r="F605" s="275">
        <f t="shared" si="93"/>
        <v>2568</v>
      </c>
      <c r="G605" s="131">
        <v>1</v>
      </c>
      <c r="H605" s="274"/>
      <c r="I605" s="115" t="s">
        <v>291</v>
      </c>
      <c r="J605" s="327">
        <f t="shared" si="92"/>
        <v>1484</v>
      </c>
      <c r="K605" s="288" t="s">
        <v>631</v>
      </c>
      <c r="L605" s="143" t="s">
        <v>566</v>
      </c>
      <c r="M605" s="55" t="s">
        <v>158</v>
      </c>
      <c r="N605" s="48" t="s">
        <v>296</v>
      </c>
      <c r="O605" s="47"/>
      <c r="Q605" s="254"/>
      <c r="S605" s="17"/>
      <c r="T605" s="17"/>
    </row>
    <row r="606" spans="2:20" ht="15" x14ac:dyDescent="0.25">
      <c r="B606" s="334"/>
      <c r="C606" s="87"/>
      <c r="D606" s="280" t="s">
        <v>67</v>
      </c>
      <c r="E606" s="338">
        <v>593</v>
      </c>
      <c r="F606" s="275">
        <f t="shared" si="93"/>
        <v>2572</v>
      </c>
      <c r="G606" s="131">
        <v>1</v>
      </c>
      <c r="H606" s="274"/>
      <c r="I606" s="115" t="s">
        <v>291</v>
      </c>
      <c r="J606" s="327">
        <f t="shared" si="92"/>
        <v>1486</v>
      </c>
      <c r="K606" s="288" t="s">
        <v>631</v>
      </c>
      <c r="L606" s="143" t="s">
        <v>566</v>
      </c>
      <c r="M606" s="48" t="s">
        <v>224</v>
      </c>
      <c r="N606" s="48" t="s">
        <v>296</v>
      </c>
      <c r="O606" s="47"/>
      <c r="Q606" s="254"/>
      <c r="S606" s="17"/>
      <c r="T606" s="17"/>
    </row>
    <row r="607" spans="2:20" ht="15" x14ac:dyDescent="0.25">
      <c r="B607" s="334"/>
      <c r="C607" s="87"/>
      <c r="D607" s="280" t="s">
        <v>79</v>
      </c>
      <c r="E607" s="338">
        <v>594</v>
      </c>
      <c r="F607" s="275">
        <f t="shared" si="93"/>
        <v>2576</v>
      </c>
      <c r="G607" s="131">
        <v>1</v>
      </c>
      <c r="H607" s="274"/>
      <c r="I607" s="115" t="s">
        <v>291</v>
      </c>
      <c r="J607" s="327">
        <f t="shared" si="92"/>
        <v>1488</v>
      </c>
      <c r="K607" s="288" t="s">
        <v>631</v>
      </c>
      <c r="L607" s="143" t="s">
        <v>566</v>
      </c>
      <c r="M607" s="48" t="s">
        <v>229</v>
      </c>
      <c r="N607" s="48" t="s">
        <v>296</v>
      </c>
      <c r="O607" s="47"/>
      <c r="Q607" s="254"/>
      <c r="S607" s="17"/>
      <c r="T607" s="17"/>
    </row>
    <row r="608" spans="2:20" s="39" customFormat="1" ht="15" x14ac:dyDescent="0.25">
      <c r="B608" s="335"/>
      <c r="D608" s="262" t="s">
        <v>1014</v>
      </c>
      <c r="E608" s="338">
        <v>595</v>
      </c>
      <c r="F608" s="275">
        <f>4*(O$11*(D$11-1)+E608)+F$12</f>
        <v>2580</v>
      </c>
      <c r="G608" s="274"/>
      <c r="H608" s="274"/>
      <c r="I608" s="115" t="s">
        <v>291</v>
      </c>
      <c r="J608" s="327">
        <f>300+2*O$11*(D$11-1)+2*E608</f>
        <v>1490</v>
      </c>
      <c r="K608" s="303" t="str">
        <f>CONCATENATE("Cumule Energie Réactive soutirée négative [",J594,"-",J607,"]")</f>
        <v>Cumule Energie Réactive soutirée négative [1462-1488]</v>
      </c>
      <c r="L608" s="264" t="s">
        <v>566</v>
      </c>
      <c r="M608" s="264" t="s">
        <v>779</v>
      </c>
      <c r="N608" s="264" t="s">
        <v>296</v>
      </c>
      <c r="O608" s="47"/>
      <c r="Q608" s="254"/>
      <c r="S608" s="31"/>
      <c r="T608" s="31"/>
    </row>
    <row r="609" spans="1:20" ht="15" x14ac:dyDescent="0.25">
      <c r="A609" s="39"/>
      <c r="B609" s="334"/>
      <c r="C609" s="87"/>
      <c r="D609" s="120" t="s">
        <v>764</v>
      </c>
      <c r="E609" s="338">
        <v>596</v>
      </c>
      <c r="F609" s="275">
        <f t="shared" si="93"/>
        <v>2584</v>
      </c>
      <c r="G609" s="131">
        <v>1</v>
      </c>
      <c r="H609" s="274"/>
      <c r="I609" s="115" t="s">
        <v>291</v>
      </c>
      <c r="J609" s="327">
        <f t="shared" si="92"/>
        <v>1492</v>
      </c>
      <c r="K609" s="284" t="s">
        <v>945</v>
      </c>
      <c r="L609" s="200" t="s">
        <v>566</v>
      </c>
      <c r="M609" s="199" t="s">
        <v>166</v>
      </c>
      <c r="N609" s="49" t="s">
        <v>294</v>
      </c>
      <c r="O609" s="47"/>
      <c r="P609" s="38"/>
      <c r="Q609" s="254"/>
      <c r="S609" s="17"/>
      <c r="T609" s="17"/>
    </row>
    <row r="610" spans="1:20" s="39" customFormat="1" ht="15" x14ac:dyDescent="0.25">
      <c r="B610" s="335"/>
      <c r="C610" s="87"/>
      <c r="D610" s="353" t="s">
        <v>309</v>
      </c>
      <c r="E610" s="338">
        <v>597</v>
      </c>
      <c r="F610" s="275">
        <f t="shared" si="93"/>
        <v>2588</v>
      </c>
      <c r="G610" s="131">
        <v>1</v>
      </c>
      <c r="H610" s="131">
        <v>3</v>
      </c>
      <c r="I610" s="115" t="s">
        <v>291</v>
      </c>
      <c r="J610" s="327">
        <f t="shared" si="92"/>
        <v>1494</v>
      </c>
      <c r="K610" s="359" t="s">
        <v>632</v>
      </c>
      <c r="L610" s="360" t="s">
        <v>567</v>
      </c>
      <c r="M610" s="361" t="s">
        <v>166</v>
      </c>
      <c r="N610" s="360" t="s">
        <v>296</v>
      </c>
      <c r="O610" s="47"/>
      <c r="Q610" s="254"/>
      <c r="S610" s="31"/>
      <c r="T610" s="24"/>
    </row>
    <row r="611" spans="1:20" ht="15" x14ac:dyDescent="0.25">
      <c r="B611" s="334"/>
      <c r="C611" s="87"/>
      <c r="D611" s="280" t="s">
        <v>64</v>
      </c>
      <c r="E611" s="338">
        <v>598</v>
      </c>
      <c r="F611" s="275">
        <f t="shared" si="93"/>
        <v>2592</v>
      </c>
      <c r="G611" s="131">
        <v>1</v>
      </c>
      <c r="H611" s="274"/>
      <c r="I611" s="115" t="s">
        <v>291</v>
      </c>
      <c r="J611" s="327">
        <f t="shared" si="92"/>
        <v>1496</v>
      </c>
      <c r="K611" s="283" t="s">
        <v>633</v>
      </c>
      <c r="L611" s="143" t="s">
        <v>566</v>
      </c>
      <c r="M611" s="48" t="s">
        <v>228</v>
      </c>
      <c r="N611" s="48" t="s">
        <v>296</v>
      </c>
      <c r="O611" s="47"/>
      <c r="Q611" s="254"/>
      <c r="S611" s="17"/>
      <c r="T611" s="17"/>
    </row>
    <row r="612" spans="1:20" ht="15" x14ac:dyDescent="0.25">
      <c r="B612" s="334"/>
      <c r="C612" s="87"/>
      <c r="D612" s="280" t="s">
        <v>57</v>
      </c>
      <c r="E612" s="338">
        <v>599</v>
      </c>
      <c r="F612" s="275">
        <f t="shared" si="93"/>
        <v>2596</v>
      </c>
      <c r="G612" s="131">
        <v>1</v>
      </c>
      <c r="H612" s="274"/>
      <c r="I612" s="115" t="s">
        <v>291</v>
      </c>
      <c r="J612" s="327">
        <f t="shared" si="92"/>
        <v>1498</v>
      </c>
      <c r="K612" s="288" t="s">
        <v>634</v>
      </c>
      <c r="L612" s="143" t="s">
        <v>566</v>
      </c>
      <c r="M612" s="48" t="s">
        <v>222</v>
      </c>
      <c r="N612" s="48" t="s">
        <v>296</v>
      </c>
      <c r="O612" s="47"/>
      <c r="Q612" s="254"/>
      <c r="S612" s="17"/>
      <c r="T612" s="17"/>
    </row>
    <row r="613" spans="1:20" ht="15" x14ac:dyDescent="0.25">
      <c r="B613" s="334"/>
      <c r="C613" s="87"/>
      <c r="D613" s="280" t="s">
        <v>54</v>
      </c>
      <c r="E613" s="338">
        <v>600</v>
      </c>
      <c r="F613" s="275">
        <f t="shared" si="93"/>
        <v>2600</v>
      </c>
      <c r="G613" s="131">
        <v>1</v>
      </c>
      <c r="H613" s="274"/>
      <c r="I613" s="115" t="s">
        <v>291</v>
      </c>
      <c r="J613" s="327">
        <f t="shared" si="92"/>
        <v>1500</v>
      </c>
      <c r="K613" s="288" t="s">
        <v>634</v>
      </c>
      <c r="L613" s="143" t="s">
        <v>566</v>
      </c>
      <c r="M613" s="48" t="s">
        <v>220</v>
      </c>
      <c r="N613" s="48" t="s">
        <v>296</v>
      </c>
      <c r="O613" s="47"/>
      <c r="Q613" s="254"/>
      <c r="S613" s="17"/>
      <c r="T613" s="17"/>
    </row>
    <row r="614" spans="1:20" ht="15" x14ac:dyDescent="0.25">
      <c r="B614" s="334"/>
      <c r="C614" s="87"/>
      <c r="D614" s="280" t="s">
        <v>55</v>
      </c>
      <c r="E614" s="338">
        <v>601</v>
      </c>
      <c r="F614" s="275">
        <f t="shared" si="93"/>
        <v>2604</v>
      </c>
      <c r="G614" s="131">
        <v>1</v>
      </c>
      <c r="H614" s="274"/>
      <c r="I614" s="115" t="s">
        <v>291</v>
      </c>
      <c r="J614" s="327">
        <f t="shared" si="92"/>
        <v>1502</v>
      </c>
      <c r="K614" s="288" t="s">
        <v>634</v>
      </c>
      <c r="L614" s="143" t="s">
        <v>566</v>
      </c>
      <c r="M614" s="48" t="s">
        <v>218</v>
      </c>
      <c r="N614" s="48" t="s">
        <v>296</v>
      </c>
      <c r="O614" s="47"/>
      <c r="Q614" s="254"/>
      <c r="S614" s="17"/>
      <c r="T614" s="17"/>
    </row>
    <row r="615" spans="1:20" ht="15" x14ac:dyDescent="0.25">
      <c r="B615" s="334"/>
      <c r="C615" s="87"/>
      <c r="D615" s="280" t="s">
        <v>58</v>
      </c>
      <c r="E615" s="338">
        <v>602</v>
      </c>
      <c r="F615" s="275">
        <f t="shared" si="93"/>
        <v>2608</v>
      </c>
      <c r="G615" s="131">
        <v>1</v>
      </c>
      <c r="H615" s="274"/>
      <c r="I615" s="115" t="s">
        <v>291</v>
      </c>
      <c r="J615" s="327">
        <f t="shared" si="92"/>
        <v>1504</v>
      </c>
      <c r="K615" s="288" t="s">
        <v>634</v>
      </c>
      <c r="L615" s="143" t="s">
        <v>566</v>
      </c>
      <c r="M615" s="48" t="s">
        <v>226</v>
      </c>
      <c r="N615" s="48" t="s">
        <v>296</v>
      </c>
      <c r="O615" s="47"/>
      <c r="Q615" s="254"/>
      <c r="S615" s="17"/>
      <c r="T615" s="17"/>
    </row>
    <row r="616" spans="1:20" ht="15" x14ac:dyDescent="0.25">
      <c r="B616" s="334"/>
      <c r="C616" s="87"/>
      <c r="D616" s="280" t="s">
        <v>56</v>
      </c>
      <c r="E616" s="338">
        <v>603</v>
      </c>
      <c r="F616" s="275">
        <f t="shared" si="93"/>
        <v>2612</v>
      </c>
      <c r="G616" s="131">
        <v>1</v>
      </c>
      <c r="H616" s="274"/>
      <c r="I616" s="115" t="s">
        <v>291</v>
      </c>
      <c r="J616" s="327">
        <f t="shared" si="92"/>
        <v>1506</v>
      </c>
      <c r="K616" s="288" t="s">
        <v>634</v>
      </c>
      <c r="L616" s="143" t="s">
        <v>566</v>
      </c>
      <c r="M616" s="48" t="s">
        <v>225</v>
      </c>
      <c r="N616" s="48" t="s">
        <v>296</v>
      </c>
      <c r="O616" s="47"/>
      <c r="Q616" s="254"/>
      <c r="S616" s="17"/>
      <c r="T616" s="17"/>
    </row>
    <row r="617" spans="1:20" ht="15" x14ac:dyDescent="0.25">
      <c r="B617" s="334"/>
      <c r="C617" s="87"/>
      <c r="D617" s="280" t="s">
        <v>63</v>
      </c>
      <c r="E617" s="338">
        <v>604</v>
      </c>
      <c r="F617" s="275">
        <f t="shared" si="93"/>
        <v>2616</v>
      </c>
      <c r="G617" s="131">
        <v>1</v>
      </c>
      <c r="H617" s="274"/>
      <c r="I617" s="115" t="s">
        <v>291</v>
      </c>
      <c r="J617" s="327">
        <f t="shared" si="92"/>
        <v>1508</v>
      </c>
      <c r="K617" s="288" t="s">
        <v>634</v>
      </c>
      <c r="L617" s="143" t="s">
        <v>566</v>
      </c>
      <c r="M617" s="48" t="s">
        <v>227</v>
      </c>
      <c r="N617" s="48" t="s">
        <v>296</v>
      </c>
      <c r="O617" s="47"/>
      <c r="Q617" s="254"/>
      <c r="S617" s="17"/>
      <c r="T617" s="17"/>
    </row>
    <row r="618" spans="1:20" ht="15" x14ac:dyDescent="0.25">
      <c r="B618" s="334"/>
      <c r="C618" s="87"/>
      <c r="D618" s="280" t="s">
        <v>62</v>
      </c>
      <c r="E618" s="338">
        <v>605</v>
      </c>
      <c r="F618" s="275">
        <f t="shared" si="93"/>
        <v>2620</v>
      </c>
      <c r="G618" s="131">
        <v>1</v>
      </c>
      <c r="H618" s="274"/>
      <c r="I618" s="115" t="s">
        <v>291</v>
      </c>
      <c r="J618" s="327">
        <f t="shared" si="92"/>
        <v>1510</v>
      </c>
      <c r="K618" s="288" t="s">
        <v>634</v>
      </c>
      <c r="L618" s="143" t="s">
        <v>566</v>
      </c>
      <c r="M618" s="48" t="s">
        <v>221</v>
      </c>
      <c r="N618" s="48" t="s">
        <v>296</v>
      </c>
      <c r="O618" s="47"/>
      <c r="Q618" s="254"/>
      <c r="S618" s="17"/>
      <c r="T618" s="17"/>
    </row>
    <row r="619" spans="1:20" ht="15" x14ac:dyDescent="0.25">
      <c r="B619" s="334"/>
      <c r="C619" s="87"/>
      <c r="D619" s="280" t="s">
        <v>60</v>
      </c>
      <c r="E619" s="338">
        <v>606</v>
      </c>
      <c r="F619" s="275">
        <f t="shared" si="93"/>
        <v>2624</v>
      </c>
      <c r="G619" s="131">
        <v>1</v>
      </c>
      <c r="H619" s="274"/>
      <c r="I619" s="115" t="s">
        <v>291</v>
      </c>
      <c r="J619" s="327">
        <f t="shared" si="92"/>
        <v>1512</v>
      </c>
      <c r="K619" s="288" t="s">
        <v>634</v>
      </c>
      <c r="L619" s="143" t="s">
        <v>566</v>
      </c>
      <c r="M619" s="48" t="s">
        <v>219</v>
      </c>
      <c r="N619" s="48" t="s">
        <v>296</v>
      </c>
      <c r="O619" s="47"/>
      <c r="Q619" s="254"/>
      <c r="S619" s="17"/>
      <c r="T619" s="17"/>
    </row>
    <row r="620" spans="1:20" ht="15" x14ac:dyDescent="0.25">
      <c r="B620" s="334"/>
      <c r="C620" s="87"/>
      <c r="D620" s="280" t="s">
        <v>61</v>
      </c>
      <c r="E620" s="338">
        <v>607</v>
      </c>
      <c r="F620" s="275">
        <f t="shared" si="93"/>
        <v>2628</v>
      </c>
      <c r="G620" s="131">
        <v>1</v>
      </c>
      <c r="H620" s="274"/>
      <c r="I620" s="115" t="s">
        <v>291</v>
      </c>
      <c r="J620" s="327">
        <f t="shared" si="92"/>
        <v>1514</v>
      </c>
      <c r="K620" s="288" t="s">
        <v>634</v>
      </c>
      <c r="L620" s="143" t="s">
        <v>566</v>
      </c>
      <c r="M620" s="48" t="s">
        <v>217</v>
      </c>
      <c r="N620" s="48" t="s">
        <v>296</v>
      </c>
      <c r="O620" s="47"/>
      <c r="Q620" s="254"/>
      <c r="S620" s="17"/>
      <c r="T620" s="17"/>
    </row>
    <row r="621" spans="1:20" ht="15" x14ac:dyDescent="0.25">
      <c r="B621" s="334"/>
      <c r="C621" s="87"/>
      <c r="D621" s="280" t="s">
        <v>59</v>
      </c>
      <c r="E621" s="338">
        <v>608</v>
      </c>
      <c r="F621" s="275">
        <f t="shared" si="93"/>
        <v>2632</v>
      </c>
      <c r="G621" s="131">
        <v>1</v>
      </c>
      <c r="H621" s="274"/>
      <c r="I621" s="115" t="s">
        <v>291</v>
      </c>
      <c r="J621" s="327">
        <f t="shared" si="92"/>
        <v>1516</v>
      </c>
      <c r="K621" s="288" t="s">
        <v>634</v>
      </c>
      <c r="L621" s="143" t="s">
        <v>566</v>
      </c>
      <c r="M621" s="48" t="s">
        <v>223</v>
      </c>
      <c r="N621" s="48" t="s">
        <v>296</v>
      </c>
      <c r="O621" s="47"/>
      <c r="Q621" s="254"/>
      <c r="S621" s="17"/>
      <c r="T621" s="17"/>
    </row>
    <row r="622" spans="1:20" ht="15" x14ac:dyDescent="0.25">
      <c r="B622" s="334"/>
      <c r="C622" s="87"/>
      <c r="D622" s="280" t="s">
        <v>52</v>
      </c>
      <c r="E622" s="338">
        <v>609</v>
      </c>
      <c r="F622" s="275">
        <f t="shared" si="93"/>
        <v>2636</v>
      </c>
      <c r="G622" s="131">
        <v>1</v>
      </c>
      <c r="H622" s="274"/>
      <c r="I622" s="115" t="s">
        <v>291</v>
      </c>
      <c r="J622" s="327">
        <f t="shared" si="92"/>
        <v>1518</v>
      </c>
      <c r="K622" s="288" t="s">
        <v>634</v>
      </c>
      <c r="L622" s="143" t="s">
        <v>566</v>
      </c>
      <c r="M622" s="55" t="s">
        <v>158</v>
      </c>
      <c r="N622" s="48" t="s">
        <v>296</v>
      </c>
      <c r="O622" s="47"/>
      <c r="Q622" s="254"/>
      <c r="S622" s="17"/>
      <c r="T622" s="17"/>
    </row>
    <row r="623" spans="1:20" ht="15" x14ac:dyDescent="0.25">
      <c r="B623" s="334"/>
      <c r="C623" s="87"/>
      <c r="D623" s="280" t="s">
        <v>53</v>
      </c>
      <c r="E623" s="338">
        <v>610</v>
      </c>
      <c r="F623" s="275">
        <f t="shared" si="93"/>
        <v>2640</v>
      </c>
      <c r="G623" s="131">
        <v>1</v>
      </c>
      <c r="H623" s="274"/>
      <c r="I623" s="115" t="s">
        <v>291</v>
      </c>
      <c r="J623" s="327">
        <f t="shared" si="92"/>
        <v>1520</v>
      </c>
      <c r="K623" s="288" t="s">
        <v>634</v>
      </c>
      <c r="L623" s="143" t="s">
        <v>566</v>
      </c>
      <c r="M623" s="48" t="s">
        <v>224</v>
      </c>
      <c r="N623" s="48" t="s">
        <v>296</v>
      </c>
      <c r="O623" s="47"/>
      <c r="Q623" s="254"/>
      <c r="S623" s="17"/>
      <c r="T623" s="17"/>
    </row>
    <row r="624" spans="1:20" ht="15" x14ac:dyDescent="0.25">
      <c r="B624" s="334"/>
      <c r="C624" s="87"/>
      <c r="D624" s="280" t="s">
        <v>65</v>
      </c>
      <c r="E624" s="338">
        <v>611</v>
      </c>
      <c r="F624" s="275">
        <f t="shared" si="93"/>
        <v>2644</v>
      </c>
      <c r="G624" s="131">
        <v>1</v>
      </c>
      <c r="H624" s="274"/>
      <c r="I624" s="115" t="s">
        <v>291</v>
      </c>
      <c r="J624" s="327">
        <f t="shared" si="92"/>
        <v>1522</v>
      </c>
      <c r="K624" s="288" t="s">
        <v>634</v>
      </c>
      <c r="L624" s="143" t="s">
        <v>566</v>
      </c>
      <c r="M624" s="48" t="s">
        <v>229</v>
      </c>
      <c r="N624" s="48" t="s">
        <v>296</v>
      </c>
      <c r="O624" s="47"/>
      <c r="Q624" s="254"/>
      <c r="S624" s="17"/>
      <c r="T624" s="17"/>
    </row>
    <row r="625" spans="1:20" s="39" customFormat="1" ht="15" x14ac:dyDescent="0.25">
      <c r="A625" s="38"/>
      <c r="B625" s="335"/>
      <c r="D625" s="262" t="s">
        <v>1015</v>
      </c>
      <c r="E625" s="338">
        <v>612</v>
      </c>
      <c r="F625" s="275">
        <f>4*(O$11*(D$11-1)+E625)+F$12</f>
        <v>2648</v>
      </c>
      <c r="G625" s="274"/>
      <c r="H625" s="274"/>
      <c r="I625" s="115" t="s">
        <v>291</v>
      </c>
      <c r="J625" s="327">
        <f>300+2*O$11*(D$11-1)+2*E625</f>
        <v>1524</v>
      </c>
      <c r="K625" s="298" t="str">
        <f>CONCATENATE("Cumule Energie Réactive positive soutirée [",J611,"-",J624,"]")</f>
        <v>Cumule Energie Réactive positive soutirée [1496-1522]</v>
      </c>
      <c r="L625" s="264" t="s">
        <v>566</v>
      </c>
      <c r="M625" s="264" t="s">
        <v>779</v>
      </c>
      <c r="N625" s="264" t="s">
        <v>296</v>
      </c>
      <c r="O625" s="47"/>
      <c r="Q625" s="254"/>
      <c r="S625" s="31"/>
      <c r="T625" s="31"/>
    </row>
    <row r="626" spans="1:20" ht="15" x14ac:dyDescent="0.25">
      <c r="B626" s="334"/>
      <c r="C626" s="87"/>
      <c r="D626" s="280" t="s">
        <v>133</v>
      </c>
      <c r="E626" s="338">
        <v>613</v>
      </c>
      <c r="F626" s="275">
        <f t="shared" si="93"/>
        <v>2652</v>
      </c>
      <c r="G626" s="131">
        <v>6</v>
      </c>
      <c r="H626" s="274"/>
      <c r="I626" s="115" t="s">
        <v>291</v>
      </c>
      <c r="J626" s="327">
        <f t="shared" si="92"/>
        <v>1526</v>
      </c>
      <c r="K626" s="283" t="s">
        <v>635</v>
      </c>
      <c r="L626" s="143" t="s">
        <v>567</v>
      </c>
      <c r="M626" s="198" t="s">
        <v>166</v>
      </c>
      <c r="N626" s="48" t="s">
        <v>200</v>
      </c>
      <c r="O626" s="47" t="s">
        <v>598</v>
      </c>
      <c r="P626" s="39"/>
      <c r="Q626" s="254"/>
      <c r="R626" s="114"/>
      <c r="S626" s="24"/>
      <c r="T626" s="24"/>
    </row>
    <row r="627" spans="1:20" ht="15" x14ac:dyDescent="0.25">
      <c r="B627" s="334"/>
      <c r="C627" s="87"/>
      <c r="D627" s="280" t="s">
        <v>134</v>
      </c>
      <c r="E627" s="338">
        <v>614</v>
      </c>
      <c r="F627" s="275">
        <f t="shared" si="93"/>
        <v>2656</v>
      </c>
      <c r="G627" s="131">
        <v>6</v>
      </c>
      <c r="H627" s="274"/>
      <c r="I627" s="115" t="s">
        <v>291</v>
      </c>
      <c r="J627" s="327">
        <f t="shared" si="92"/>
        <v>1528</v>
      </c>
      <c r="K627" s="283" t="s">
        <v>636</v>
      </c>
      <c r="L627" s="143" t="s">
        <v>567</v>
      </c>
      <c r="M627" s="198" t="s">
        <v>166</v>
      </c>
      <c r="N627" s="48" t="s">
        <v>200</v>
      </c>
      <c r="O627" s="47"/>
      <c r="P627" s="39"/>
      <c r="Q627" s="254"/>
      <c r="R627" s="114"/>
      <c r="S627" s="24"/>
      <c r="T627" s="24"/>
    </row>
    <row r="628" spans="1:20" ht="15" x14ac:dyDescent="0.25">
      <c r="B628" s="334"/>
      <c r="C628" s="87"/>
      <c r="D628" s="51" t="s">
        <v>135</v>
      </c>
      <c r="E628" s="338">
        <v>615</v>
      </c>
      <c r="F628" s="275">
        <f t="shared" si="93"/>
        <v>2660</v>
      </c>
      <c r="G628" s="131">
        <v>6</v>
      </c>
      <c r="H628" s="274"/>
      <c r="I628" s="115" t="s">
        <v>291</v>
      </c>
      <c r="J628" s="327">
        <f t="shared" si="92"/>
        <v>1530</v>
      </c>
      <c r="K628" s="283" t="s">
        <v>637</v>
      </c>
      <c r="L628" s="143" t="s">
        <v>567</v>
      </c>
      <c r="M628" s="198" t="s">
        <v>166</v>
      </c>
      <c r="N628" s="48" t="s">
        <v>200</v>
      </c>
      <c r="O628" s="47"/>
      <c r="P628" s="39"/>
      <c r="Q628" s="254"/>
      <c r="R628" s="114"/>
      <c r="S628" s="24"/>
      <c r="T628" s="24"/>
    </row>
    <row r="629" spans="1:20" ht="15" x14ac:dyDescent="0.25">
      <c r="B629" s="334"/>
      <c r="C629" s="87"/>
      <c r="D629" s="219" t="s">
        <v>131</v>
      </c>
      <c r="E629" s="338">
        <v>616</v>
      </c>
      <c r="F629" s="275">
        <f t="shared" si="93"/>
        <v>2664</v>
      </c>
      <c r="G629" s="131">
        <v>1</v>
      </c>
      <c r="H629" s="274"/>
      <c r="I629" s="155" t="s">
        <v>495</v>
      </c>
      <c r="J629" s="327">
        <f t="shared" si="92"/>
        <v>1532</v>
      </c>
      <c r="K629" s="283" t="s">
        <v>946</v>
      </c>
      <c r="L629" s="143" t="s">
        <v>567</v>
      </c>
      <c r="M629" s="198" t="s">
        <v>166</v>
      </c>
      <c r="N629" s="48" t="s">
        <v>292</v>
      </c>
      <c r="O629" s="47"/>
      <c r="P629" s="39"/>
      <c r="Q629" s="254"/>
      <c r="R629" s="114"/>
      <c r="S629" s="24"/>
      <c r="T629" s="24"/>
    </row>
    <row r="630" spans="1:20" ht="15" x14ac:dyDescent="0.25">
      <c r="B630" s="334"/>
      <c r="C630" s="228"/>
      <c r="D630" s="280" t="s">
        <v>132</v>
      </c>
      <c r="E630" s="338">
        <v>617</v>
      </c>
      <c r="F630" s="275">
        <f t="shared" si="93"/>
        <v>2668</v>
      </c>
      <c r="G630" s="131">
        <v>1</v>
      </c>
      <c r="H630" s="274"/>
      <c r="I630" s="155" t="s">
        <v>495</v>
      </c>
      <c r="J630" s="327">
        <f t="shared" si="92"/>
        <v>1534</v>
      </c>
      <c r="K630" s="283" t="s">
        <v>947</v>
      </c>
      <c r="L630" s="143" t="s">
        <v>567</v>
      </c>
      <c r="M630" s="198" t="s">
        <v>166</v>
      </c>
      <c r="N630" s="48" t="s">
        <v>292</v>
      </c>
      <c r="O630" s="47"/>
      <c r="P630" s="39"/>
      <c r="Q630" s="254"/>
      <c r="R630" s="114"/>
      <c r="S630" s="24"/>
      <c r="T630" s="24"/>
    </row>
    <row r="631" spans="1:20" ht="15" x14ac:dyDescent="0.25">
      <c r="B631" s="334"/>
      <c r="C631" s="87"/>
      <c r="D631" s="280" t="s">
        <v>80</v>
      </c>
      <c r="E631" s="338">
        <v>618</v>
      </c>
      <c r="F631" s="275">
        <f t="shared" si="93"/>
        <v>2672</v>
      </c>
      <c r="G631" s="131">
        <v>1</v>
      </c>
      <c r="H631" s="274"/>
      <c r="I631" s="155" t="s">
        <v>495</v>
      </c>
      <c r="J631" s="327">
        <f>300+2*O$11*(D$11-1)+2*E631</f>
        <v>1536</v>
      </c>
      <c r="K631" s="283" t="s">
        <v>289</v>
      </c>
      <c r="L631" s="46" t="s">
        <v>568</v>
      </c>
      <c r="M631" s="198" t="s">
        <v>166</v>
      </c>
      <c r="N631" s="48" t="s">
        <v>297</v>
      </c>
      <c r="O631" s="47"/>
      <c r="Q631" s="254"/>
      <c r="S631" s="17"/>
      <c r="T631" s="17"/>
    </row>
    <row r="632" spans="1:20" ht="15" x14ac:dyDescent="0.25">
      <c r="B632" s="334"/>
      <c r="C632" s="87"/>
      <c r="D632" s="280" t="s">
        <v>81</v>
      </c>
      <c r="E632" s="338">
        <v>619</v>
      </c>
      <c r="F632" s="275">
        <f t="shared" si="93"/>
        <v>2676</v>
      </c>
      <c r="G632" s="131">
        <v>1</v>
      </c>
      <c r="H632" s="274"/>
      <c r="I632" s="155" t="s">
        <v>495</v>
      </c>
      <c r="J632" s="327">
        <f t="shared" si="92"/>
        <v>1538</v>
      </c>
      <c r="K632" s="283" t="s">
        <v>290</v>
      </c>
      <c r="L632" s="46" t="s">
        <v>568</v>
      </c>
      <c r="M632" s="198" t="s">
        <v>166</v>
      </c>
      <c r="N632" s="48" t="s">
        <v>297</v>
      </c>
      <c r="O632" s="47"/>
      <c r="Q632" s="254"/>
      <c r="S632" s="17"/>
      <c r="T632" s="17"/>
    </row>
    <row r="633" spans="1:20" ht="15" x14ac:dyDescent="0.25">
      <c r="B633" s="334"/>
      <c r="C633" s="87"/>
      <c r="D633" s="277" t="s">
        <v>97</v>
      </c>
      <c r="E633" s="338">
        <v>620</v>
      </c>
      <c r="F633" s="275">
        <f t="shared" si="93"/>
        <v>2680</v>
      </c>
      <c r="G633" s="131">
        <v>1</v>
      </c>
      <c r="H633" s="274"/>
      <c r="I633" s="155" t="s">
        <v>495</v>
      </c>
      <c r="J633" s="327">
        <f t="shared" si="92"/>
        <v>1540</v>
      </c>
      <c r="K633" s="283" t="s">
        <v>948</v>
      </c>
      <c r="L633" s="143" t="s">
        <v>566</v>
      </c>
      <c r="M633" s="198" t="s">
        <v>166</v>
      </c>
      <c r="N633" s="48" t="s">
        <v>292</v>
      </c>
      <c r="O633" s="47"/>
      <c r="Q633" s="254"/>
      <c r="S633" s="17"/>
      <c r="T633" s="17"/>
    </row>
    <row r="634" spans="1:20" ht="15" x14ac:dyDescent="0.25">
      <c r="B634" s="334"/>
      <c r="C634" s="87"/>
      <c r="D634" s="278" t="s">
        <v>96</v>
      </c>
      <c r="E634" s="338">
        <v>621</v>
      </c>
      <c r="F634" s="275">
        <f t="shared" si="93"/>
        <v>2684</v>
      </c>
      <c r="G634" s="131">
        <v>1</v>
      </c>
      <c r="H634" s="274"/>
      <c r="I634" s="111" t="s">
        <v>774</v>
      </c>
      <c r="J634" s="327">
        <f t="shared" si="92"/>
        <v>1542</v>
      </c>
      <c r="K634" s="283" t="s">
        <v>949</v>
      </c>
      <c r="L634" s="143" t="s">
        <v>566</v>
      </c>
      <c r="M634" s="198" t="s">
        <v>166</v>
      </c>
      <c r="N634" s="48" t="s">
        <v>292</v>
      </c>
      <c r="O634" s="47"/>
      <c r="Q634" s="254"/>
      <c r="S634" s="17"/>
      <c r="T634" s="17"/>
    </row>
    <row r="635" spans="1:20" ht="15" x14ac:dyDescent="0.25">
      <c r="B635" s="334"/>
      <c r="D635" s="280" t="s">
        <v>786</v>
      </c>
      <c r="E635" s="338">
        <v>622</v>
      </c>
      <c r="F635" s="275">
        <f t="shared" si="93"/>
        <v>2688</v>
      </c>
      <c r="G635" s="131">
        <v>1</v>
      </c>
      <c r="H635" s="274"/>
      <c r="I635" s="115" t="s">
        <v>291</v>
      </c>
      <c r="J635" s="327">
        <f t="shared" si="92"/>
        <v>1544</v>
      </c>
      <c r="K635" s="283" t="s">
        <v>950</v>
      </c>
      <c r="L635" s="143" t="s">
        <v>566</v>
      </c>
      <c r="M635" s="198" t="s">
        <v>166</v>
      </c>
      <c r="N635" s="48" t="s">
        <v>292</v>
      </c>
      <c r="O635" s="47"/>
      <c r="P635" s="38"/>
      <c r="Q635" s="254"/>
      <c r="S635" s="17"/>
      <c r="T635" s="17"/>
    </row>
    <row r="636" spans="1:20" ht="15" x14ac:dyDescent="0.25">
      <c r="B636" s="334"/>
      <c r="D636" s="280" t="s">
        <v>787</v>
      </c>
      <c r="E636" s="338">
        <v>623</v>
      </c>
      <c r="F636" s="275">
        <f t="shared" si="93"/>
        <v>2692</v>
      </c>
      <c r="G636" s="131">
        <v>1</v>
      </c>
      <c r="H636" s="274"/>
      <c r="I636" s="115" t="s">
        <v>291</v>
      </c>
      <c r="J636" s="327">
        <f t="shared" si="92"/>
        <v>1546</v>
      </c>
      <c r="K636" s="283" t="s">
        <v>951</v>
      </c>
      <c r="L636" s="143" t="s">
        <v>566</v>
      </c>
      <c r="M636" s="198" t="s">
        <v>166</v>
      </c>
      <c r="N636" s="48" t="s">
        <v>292</v>
      </c>
      <c r="O636" s="47"/>
      <c r="P636" s="38"/>
      <c r="Q636" s="254"/>
      <c r="S636" s="17"/>
      <c r="T636" s="17"/>
    </row>
    <row r="637" spans="1:20" ht="15" x14ac:dyDescent="0.25">
      <c r="B637" s="334"/>
      <c r="D637" s="280" t="s">
        <v>788</v>
      </c>
      <c r="E637" s="338">
        <v>624</v>
      </c>
      <c r="F637" s="275">
        <f t="shared" si="93"/>
        <v>2696</v>
      </c>
      <c r="G637" s="131">
        <v>1</v>
      </c>
      <c r="H637" s="274"/>
      <c r="I637" s="115" t="s">
        <v>291</v>
      </c>
      <c r="J637" s="327">
        <f t="shared" si="92"/>
        <v>1548</v>
      </c>
      <c r="K637" s="283" t="s">
        <v>952</v>
      </c>
      <c r="L637" s="143" t="s">
        <v>566</v>
      </c>
      <c r="M637" s="198" t="s">
        <v>166</v>
      </c>
      <c r="N637" s="48" t="s">
        <v>292</v>
      </c>
      <c r="O637" s="47"/>
      <c r="P637" s="38"/>
      <c r="Q637" s="254"/>
      <c r="S637" s="17"/>
      <c r="T637" s="17"/>
    </row>
    <row r="638" spans="1:20" ht="15" x14ac:dyDescent="0.25">
      <c r="B638" s="334"/>
      <c r="D638" s="280" t="s">
        <v>789</v>
      </c>
      <c r="E638" s="338">
        <v>625</v>
      </c>
      <c r="F638" s="275">
        <f t="shared" si="93"/>
        <v>2700</v>
      </c>
      <c r="G638" s="131">
        <v>1</v>
      </c>
      <c r="H638" s="274"/>
      <c r="I638" s="115" t="s">
        <v>291</v>
      </c>
      <c r="J638" s="327">
        <f t="shared" si="92"/>
        <v>1550</v>
      </c>
      <c r="K638" s="283" t="s">
        <v>953</v>
      </c>
      <c r="L638" s="143" t="s">
        <v>566</v>
      </c>
      <c r="M638" s="198" t="s">
        <v>166</v>
      </c>
      <c r="N638" s="48" t="s">
        <v>292</v>
      </c>
      <c r="O638" s="47"/>
      <c r="P638" s="38"/>
      <c r="Q638" s="254"/>
      <c r="S638" s="17"/>
      <c r="T638" s="17"/>
    </row>
    <row r="639" spans="1:20" ht="15" x14ac:dyDescent="0.25">
      <c r="B639" s="334"/>
      <c r="D639" s="280" t="s">
        <v>790</v>
      </c>
      <c r="E639" s="338">
        <v>626</v>
      </c>
      <c r="F639" s="275">
        <f t="shared" si="93"/>
        <v>2704</v>
      </c>
      <c r="G639" s="131">
        <v>1</v>
      </c>
      <c r="H639" s="274"/>
      <c r="I639" s="115" t="s">
        <v>291</v>
      </c>
      <c r="J639" s="327">
        <f t="shared" si="92"/>
        <v>1552</v>
      </c>
      <c r="K639" s="283" t="s">
        <v>954</v>
      </c>
      <c r="L639" s="143" t="s">
        <v>566</v>
      </c>
      <c r="M639" s="198" t="s">
        <v>166</v>
      </c>
      <c r="N639" s="48" t="s">
        <v>292</v>
      </c>
      <c r="O639" s="47"/>
      <c r="P639" s="38"/>
      <c r="Q639" s="254"/>
      <c r="S639" s="17"/>
      <c r="T639" s="17"/>
    </row>
    <row r="640" spans="1:20" ht="15" x14ac:dyDescent="0.25">
      <c r="B640" s="334"/>
      <c r="D640" s="280" t="s">
        <v>791</v>
      </c>
      <c r="E640" s="338">
        <v>627</v>
      </c>
      <c r="F640" s="275">
        <f t="shared" si="93"/>
        <v>2708</v>
      </c>
      <c r="G640" s="131">
        <v>1</v>
      </c>
      <c r="H640" s="274"/>
      <c r="I640" s="115" t="s">
        <v>291</v>
      </c>
      <c r="J640" s="327">
        <f t="shared" si="92"/>
        <v>1554</v>
      </c>
      <c r="K640" s="283" t="s">
        <v>955</v>
      </c>
      <c r="L640" s="143" t="s">
        <v>566</v>
      </c>
      <c r="M640" s="198" t="s">
        <v>166</v>
      </c>
      <c r="N640" s="48" t="s">
        <v>292</v>
      </c>
      <c r="O640" s="47"/>
      <c r="P640" s="38"/>
      <c r="Q640" s="254"/>
      <c r="S640" s="17"/>
      <c r="T640" s="17"/>
    </row>
    <row r="641" spans="1:20" s="39" customFormat="1" ht="15" x14ac:dyDescent="0.25">
      <c r="A641" s="38"/>
      <c r="B641" s="335"/>
      <c r="D641" s="355" t="s">
        <v>365</v>
      </c>
      <c r="E641" s="338">
        <v>628</v>
      </c>
      <c r="F641" s="275">
        <f t="shared" si="93"/>
        <v>2712</v>
      </c>
      <c r="G641" s="131">
        <v>1</v>
      </c>
      <c r="H641" s="131">
        <v>4</v>
      </c>
      <c r="I641" s="115" t="s">
        <v>291</v>
      </c>
      <c r="J641" s="327">
        <f t="shared" si="92"/>
        <v>1556</v>
      </c>
      <c r="K641" s="356" t="s">
        <v>599</v>
      </c>
      <c r="L641" s="357" t="s">
        <v>567</v>
      </c>
      <c r="M641" s="358" t="s">
        <v>166</v>
      </c>
      <c r="N641" s="357" t="s">
        <v>292</v>
      </c>
      <c r="O641" s="47"/>
      <c r="Q641" s="254"/>
      <c r="S641" s="31"/>
      <c r="T641" s="24"/>
    </row>
    <row r="642" spans="1:20" ht="15" x14ac:dyDescent="0.25">
      <c r="B642" s="334"/>
      <c r="D642" s="279" t="s">
        <v>99</v>
      </c>
      <c r="E642" s="338">
        <v>629</v>
      </c>
      <c r="F642" s="275">
        <f t="shared" si="93"/>
        <v>2716</v>
      </c>
      <c r="G642" s="131">
        <v>1</v>
      </c>
      <c r="H642" s="274"/>
      <c r="I642" s="155" t="s">
        <v>495</v>
      </c>
      <c r="J642" s="327">
        <f t="shared" si="92"/>
        <v>1558</v>
      </c>
      <c r="K642" s="283" t="s">
        <v>895</v>
      </c>
      <c r="L642" s="272" t="s">
        <v>566</v>
      </c>
      <c r="M642" s="198" t="s">
        <v>166</v>
      </c>
      <c r="N642" s="48" t="s">
        <v>298</v>
      </c>
      <c r="O642" s="47"/>
      <c r="Q642" s="254"/>
      <c r="S642" s="17"/>
      <c r="T642" s="17"/>
    </row>
    <row r="643" spans="1:20" ht="15" x14ac:dyDescent="0.25">
      <c r="B643" s="334"/>
      <c r="D643" s="279" t="s">
        <v>98</v>
      </c>
      <c r="E643" s="338">
        <v>630</v>
      </c>
      <c r="F643" s="275">
        <f t="shared" si="93"/>
        <v>2720</v>
      </c>
      <c r="G643" s="131">
        <v>1</v>
      </c>
      <c r="H643" s="274"/>
      <c r="I643" s="155" t="s">
        <v>495</v>
      </c>
      <c r="J643" s="327">
        <f t="shared" si="92"/>
        <v>1560</v>
      </c>
      <c r="K643" s="283" t="s">
        <v>896</v>
      </c>
      <c r="L643" s="272" t="s">
        <v>566</v>
      </c>
      <c r="M643" s="198" t="s">
        <v>166</v>
      </c>
      <c r="N643" s="48" t="s">
        <v>298</v>
      </c>
      <c r="O643" s="47"/>
      <c r="Q643" s="254"/>
      <c r="S643" s="17"/>
      <c r="T643" s="17"/>
    </row>
    <row r="644" spans="1:20" ht="15" x14ac:dyDescent="0.25">
      <c r="B644" s="334"/>
      <c r="D644" s="280" t="s">
        <v>94</v>
      </c>
      <c r="E644" s="338">
        <v>631</v>
      </c>
      <c r="F644" s="275">
        <f t="shared" si="93"/>
        <v>2724</v>
      </c>
      <c r="G644" s="131">
        <v>1</v>
      </c>
      <c r="H644" s="274"/>
      <c r="I644" s="115" t="s">
        <v>291</v>
      </c>
      <c r="J644" s="327">
        <f t="shared" si="92"/>
        <v>1562</v>
      </c>
      <c r="K644" s="283" t="s">
        <v>602</v>
      </c>
      <c r="L644" s="143" t="s">
        <v>566</v>
      </c>
      <c r="M644" s="48" t="s">
        <v>228</v>
      </c>
      <c r="N644" s="48" t="s">
        <v>292</v>
      </c>
      <c r="O644" s="47"/>
      <c r="Q644" s="254"/>
      <c r="S644" s="17"/>
      <c r="T644" s="17"/>
    </row>
    <row r="645" spans="1:20" ht="15" x14ac:dyDescent="0.25">
      <c r="B645" s="334"/>
      <c r="D645" s="280" t="s">
        <v>87</v>
      </c>
      <c r="E645" s="338">
        <v>632</v>
      </c>
      <c r="F645" s="275">
        <f t="shared" si="93"/>
        <v>2728</v>
      </c>
      <c r="G645" s="131">
        <v>1</v>
      </c>
      <c r="H645" s="274"/>
      <c r="I645" s="115" t="s">
        <v>291</v>
      </c>
      <c r="J645" s="327">
        <f t="shared" si="92"/>
        <v>1564</v>
      </c>
      <c r="K645" s="288" t="s">
        <v>602</v>
      </c>
      <c r="L645" s="143" t="s">
        <v>566</v>
      </c>
      <c r="M645" s="48" t="s">
        <v>222</v>
      </c>
      <c r="N645" s="48" t="s">
        <v>292</v>
      </c>
      <c r="O645" s="47"/>
      <c r="Q645" s="254"/>
      <c r="S645" s="17"/>
      <c r="T645" s="17"/>
    </row>
    <row r="646" spans="1:20" ht="15" x14ac:dyDescent="0.25">
      <c r="B646" s="334"/>
      <c r="D646" s="280" t="s">
        <v>89</v>
      </c>
      <c r="E646" s="338">
        <v>633</v>
      </c>
      <c r="F646" s="275">
        <f t="shared" si="93"/>
        <v>2732</v>
      </c>
      <c r="G646" s="131">
        <v>1</v>
      </c>
      <c r="H646" s="274"/>
      <c r="I646" s="115" t="s">
        <v>291</v>
      </c>
      <c r="J646" s="327">
        <f t="shared" si="92"/>
        <v>1566</v>
      </c>
      <c r="K646" s="288" t="s">
        <v>602</v>
      </c>
      <c r="L646" s="143" t="s">
        <v>566</v>
      </c>
      <c r="M646" s="48" t="s">
        <v>220</v>
      </c>
      <c r="N646" s="48" t="s">
        <v>292</v>
      </c>
      <c r="O646" s="47"/>
      <c r="Q646" s="254"/>
      <c r="S646" s="17"/>
      <c r="T646" s="17"/>
    </row>
    <row r="647" spans="1:20" ht="15" x14ac:dyDescent="0.25">
      <c r="B647" s="334"/>
      <c r="D647" s="280" t="s">
        <v>86</v>
      </c>
      <c r="E647" s="338">
        <v>634</v>
      </c>
      <c r="F647" s="275">
        <f t="shared" si="93"/>
        <v>2736</v>
      </c>
      <c r="G647" s="131">
        <v>1</v>
      </c>
      <c r="H647" s="274"/>
      <c r="I647" s="115" t="s">
        <v>291</v>
      </c>
      <c r="J647" s="327">
        <f t="shared" si="92"/>
        <v>1568</v>
      </c>
      <c r="K647" s="288" t="s">
        <v>602</v>
      </c>
      <c r="L647" s="143" t="s">
        <v>566</v>
      </c>
      <c r="M647" s="48" t="s">
        <v>218</v>
      </c>
      <c r="N647" s="48" t="s">
        <v>292</v>
      </c>
      <c r="O647" s="47"/>
      <c r="Q647" s="254"/>
      <c r="S647" s="17"/>
      <c r="T647" s="17"/>
    </row>
    <row r="648" spans="1:20" ht="15" x14ac:dyDescent="0.25">
      <c r="B648" s="334"/>
      <c r="D648" s="280" t="s">
        <v>92</v>
      </c>
      <c r="E648" s="338">
        <v>635</v>
      </c>
      <c r="F648" s="275">
        <f t="shared" si="93"/>
        <v>2740</v>
      </c>
      <c r="G648" s="131">
        <v>1</v>
      </c>
      <c r="H648" s="274"/>
      <c r="I648" s="115" t="s">
        <v>291</v>
      </c>
      <c r="J648" s="327">
        <f t="shared" si="92"/>
        <v>1570</v>
      </c>
      <c r="K648" s="288" t="s">
        <v>602</v>
      </c>
      <c r="L648" s="143" t="s">
        <v>566</v>
      </c>
      <c r="M648" s="48" t="s">
        <v>226</v>
      </c>
      <c r="N648" s="48" t="s">
        <v>292</v>
      </c>
      <c r="O648" s="47"/>
      <c r="Q648" s="254"/>
      <c r="S648" s="17"/>
      <c r="T648" s="17"/>
    </row>
    <row r="649" spans="1:20" ht="15" x14ac:dyDescent="0.25">
      <c r="B649" s="334"/>
      <c r="D649" s="280" t="s">
        <v>91</v>
      </c>
      <c r="E649" s="338">
        <v>636</v>
      </c>
      <c r="F649" s="275">
        <f t="shared" si="93"/>
        <v>2744</v>
      </c>
      <c r="G649" s="131">
        <v>1</v>
      </c>
      <c r="H649" s="274"/>
      <c r="I649" s="115" t="s">
        <v>291</v>
      </c>
      <c r="J649" s="327">
        <f t="shared" si="92"/>
        <v>1572</v>
      </c>
      <c r="K649" s="288" t="s">
        <v>602</v>
      </c>
      <c r="L649" s="143" t="s">
        <v>566</v>
      </c>
      <c r="M649" s="48" t="s">
        <v>225</v>
      </c>
      <c r="N649" s="48" t="s">
        <v>292</v>
      </c>
      <c r="O649" s="47"/>
      <c r="Q649" s="254"/>
      <c r="S649" s="17"/>
      <c r="T649" s="17"/>
    </row>
    <row r="650" spans="1:20" ht="15" x14ac:dyDescent="0.25">
      <c r="B650" s="334"/>
      <c r="D650" s="280" t="s">
        <v>93</v>
      </c>
      <c r="E650" s="338">
        <v>637</v>
      </c>
      <c r="F650" s="275">
        <f t="shared" si="93"/>
        <v>2748</v>
      </c>
      <c r="G650" s="131">
        <v>1</v>
      </c>
      <c r="H650" s="274"/>
      <c r="I650" s="115" t="s">
        <v>291</v>
      </c>
      <c r="J650" s="327">
        <f t="shared" si="92"/>
        <v>1574</v>
      </c>
      <c r="K650" s="288" t="s">
        <v>602</v>
      </c>
      <c r="L650" s="143" t="s">
        <v>566</v>
      </c>
      <c r="M650" s="48" t="s">
        <v>227</v>
      </c>
      <c r="N650" s="48" t="s">
        <v>292</v>
      </c>
      <c r="O650" s="47"/>
      <c r="Q650" s="254"/>
      <c r="S650" s="17"/>
      <c r="T650" s="17"/>
    </row>
    <row r="651" spans="1:20" ht="15" x14ac:dyDescent="0.25">
      <c r="B651" s="334"/>
      <c r="D651" s="280" t="s">
        <v>85</v>
      </c>
      <c r="E651" s="338">
        <v>638</v>
      </c>
      <c r="F651" s="275">
        <f t="shared" si="93"/>
        <v>2752</v>
      </c>
      <c r="G651" s="131">
        <v>1</v>
      </c>
      <c r="H651" s="274"/>
      <c r="I651" s="115" t="s">
        <v>291</v>
      </c>
      <c r="J651" s="327">
        <f t="shared" si="92"/>
        <v>1576</v>
      </c>
      <c r="K651" s="288" t="s">
        <v>602</v>
      </c>
      <c r="L651" s="143" t="s">
        <v>566</v>
      </c>
      <c r="M651" s="48" t="s">
        <v>221</v>
      </c>
      <c r="N651" s="48" t="s">
        <v>292</v>
      </c>
      <c r="O651" s="47"/>
      <c r="Q651" s="254"/>
      <c r="S651" s="17"/>
      <c r="T651" s="17"/>
    </row>
    <row r="652" spans="1:20" ht="15" x14ac:dyDescent="0.25">
      <c r="B652" s="334"/>
      <c r="D652" s="280" t="s">
        <v>88</v>
      </c>
      <c r="E652" s="338">
        <v>639</v>
      </c>
      <c r="F652" s="275">
        <f t="shared" si="93"/>
        <v>2756</v>
      </c>
      <c r="G652" s="131">
        <v>1</v>
      </c>
      <c r="H652" s="274"/>
      <c r="I652" s="115" t="s">
        <v>291</v>
      </c>
      <c r="J652" s="327">
        <f t="shared" si="92"/>
        <v>1578</v>
      </c>
      <c r="K652" s="288" t="s">
        <v>602</v>
      </c>
      <c r="L652" s="143" t="s">
        <v>566</v>
      </c>
      <c r="M652" s="48" t="s">
        <v>219</v>
      </c>
      <c r="N652" s="48" t="s">
        <v>292</v>
      </c>
      <c r="O652" s="47"/>
      <c r="Q652" s="254"/>
      <c r="S652" s="17"/>
      <c r="T652" s="17"/>
    </row>
    <row r="653" spans="1:20" s="39" customFormat="1" ht="15" x14ac:dyDescent="0.25">
      <c r="A653" s="38"/>
      <c r="B653" s="335"/>
      <c r="D653" s="280" t="s">
        <v>84</v>
      </c>
      <c r="E653" s="338">
        <v>640</v>
      </c>
      <c r="F653" s="275">
        <f t="shared" si="93"/>
        <v>2760</v>
      </c>
      <c r="G653" s="131">
        <v>1</v>
      </c>
      <c r="H653" s="274"/>
      <c r="I653" s="115" t="s">
        <v>291</v>
      </c>
      <c r="J653" s="327">
        <f t="shared" si="92"/>
        <v>1580</v>
      </c>
      <c r="K653" s="288" t="s">
        <v>602</v>
      </c>
      <c r="L653" s="143" t="s">
        <v>566</v>
      </c>
      <c r="M653" s="48" t="s">
        <v>217</v>
      </c>
      <c r="N653" s="48" t="s">
        <v>292</v>
      </c>
      <c r="O653" s="47"/>
      <c r="P653" s="109"/>
      <c r="Q653" s="254"/>
      <c r="R653" s="109"/>
      <c r="S653" s="17"/>
      <c r="T653" s="17"/>
    </row>
    <row r="654" spans="1:20" s="39" customFormat="1" ht="15" x14ac:dyDescent="0.25">
      <c r="A654" s="38"/>
      <c r="B654" s="335"/>
      <c r="D654" s="280" t="s">
        <v>90</v>
      </c>
      <c r="E654" s="338">
        <v>641</v>
      </c>
      <c r="F654" s="275">
        <f t="shared" si="93"/>
        <v>2764</v>
      </c>
      <c r="G654" s="131">
        <v>1</v>
      </c>
      <c r="H654" s="274"/>
      <c r="I654" s="115" t="s">
        <v>291</v>
      </c>
      <c r="J654" s="327">
        <f t="shared" si="92"/>
        <v>1582</v>
      </c>
      <c r="K654" s="288" t="s">
        <v>602</v>
      </c>
      <c r="L654" s="143" t="s">
        <v>566</v>
      </c>
      <c r="M654" s="48" t="s">
        <v>223</v>
      </c>
      <c r="N654" s="48" t="s">
        <v>292</v>
      </c>
      <c r="O654" s="47"/>
      <c r="P654" s="109"/>
      <c r="Q654" s="254"/>
      <c r="R654" s="109"/>
      <c r="S654" s="17"/>
      <c r="T654" s="17"/>
    </row>
    <row r="655" spans="1:20" s="39" customFormat="1" ht="15" x14ac:dyDescent="0.25">
      <c r="A655" s="38"/>
      <c r="B655" s="335"/>
      <c r="D655" s="280" t="s">
        <v>82</v>
      </c>
      <c r="E655" s="338">
        <v>642</v>
      </c>
      <c r="F655" s="275">
        <f t="shared" si="93"/>
        <v>2768</v>
      </c>
      <c r="G655" s="131">
        <v>1</v>
      </c>
      <c r="H655" s="274"/>
      <c r="I655" s="115" t="s">
        <v>291</v>
      </c>
      <c r="J655" s="327">
        <f t="shared" si="92"/>
        <v>1584</v>
      </c>
      <c r="K655" s="288" t="s">
        <v>602</v>
      </c>
      <c r="L655" s="143" t="s">
        <v>566</v>
      </c>
      <c r="M655" s="55" t="s">
        <v>158</v>
      </c>
      <c r="N655" s="48" t="s">
        <v>292</v>
      </c>
      <c r="O655" s="47"/>
      <c r="P655" s="109"/>
      <c r="Q655" s="254"/>
      <c r="R655" s="109"/>
      <c r="S655" s="17"/>
      <c r="T655" s="17"/>
    </row>
    <row r="656" spans="1:20" s="39" customFormat="1" ht="15" x14ac:dyDescent="0.25">
      <c r="B656" s="335"/>
      <c r="D656" s="280" t="s">
        <v>83</v>
      </c>
      <c r="E656" s="338">
        <v>643</v>
      </c>
      <c r="F656" s="275">
        <f t="shared" si="93"/>
        <v>2772</v>
      </c>
      <c r="G656" s="131">
        <v>1</v>
      </c>
      <c r="H656" s="274"/>
      <c r="I656" s="115" t="s">
        <v>291</v>
      </c>
      <c r="J656" s="327">
        <f t="shared" si="92"/>
        <v>1586</v>
      </c>
      <c r="K656" s="288" t="s">
        <v>602</v>
      </c>
      <c r="L656" s="143" t="s">
        <v>566</v>
      </c>
      <c r="M656" s="48" t="s">
        <v>224</v>
      </c>
      <c r="N656" s="48" t="s">
        <v>292</v>
      </c>
      <c r="O656" s="47"/>
      <c r="P656" s="109"/>
      <c r="Q656" s="254"/>
      <c r="R656" s="109"/>
      <c r="S656" s="17"/>
      <c r="T656" s="17"/>
    </row>
    <row r="657" spans="1:20" s="39" customFormat="1" ht="15" x14ac:dyDescent="0.25">
      <c r="B657" s="335"/>
      <c r="D657" s="280" t="s">
        <v>95</v>
      </c>
      <c r="E657" s="338">
        <v>644</v>
      </c>
      <c r="F657" s="275">
        <f t="shared" si="93"/>
        <v>2776</v>
      </c>
      <c r="G657" s="131">
        <v>1</v>
      </c>
      <c r="H657" s="274"/>
      <c r="I657" s="115" t="s">
        <v>291</v>
      </c>
      <c r="J657" s="327">
        <f t="shared" si="92"/>
        <v>1588</v>
      </c>
      <c r="K657" s="288" t="s">
        <v>602</v>
      </c>
      <c r="L657" s="143" t="s">
        <v>566</v>
      </c>
      <c r="M657" s="48" t="s">
        <v>229</v>
      </c>
      <c r="N657" s="48" t="s">
        <v>292</v>
      </c>
      <c r="O657" s="47"/>
      <c r="P657" s="109"/>
      <c r="Q657" s="254"/>
      <c r="R657" s="109"/>
      <c r="S657" s="17"/>
      <c r="T657" s="17"/>
    </row>
    <row r="658" spans="1:20" s="39" customFormat="1" ht="15" x14ac:dyDescent="0.25">
      <c r="B658" s="335"/>
      <c r="D658" s="120" t="s">
        <v>766</v>
      </c>
      <c r="E658" s="338">
        <v>645</v>
      </c>
      <c r="F658" s="275">
        <f t="shared" si="93"/>
        <v>2780</v>
      </c>
      <c r="G658" s="131">
        <v>4</v>
      </c>
      <c r="H658" s="274"/>
      <c r="I658" s="115" t="s">
        <v>291</v>
      </c>
      <c r="J658" s="327">
        <f t="shared" si="92"/>
        <v>1590</v>
      </c>
      <c r="K658" s="283" t="s">
        <v>597</v>
      </c>
      <c r="L658" s="143" t="s">
        <v>566</v>
      </c>
      <c r="M658" s="198" t="s">
        <v>166</v>
      </c>
      <c r="N658" s="46" t="s">
        <v>588</v>
      </c>
      <c r="O658" s="144" t="s">
        <v>686</v>
      </c>
      <c r="P658" s="38"/>
      <c r="Q658" s="254"/>
      <c r="R658" s="109"/>
      <c r="S658" s="17"/>
      <c r="T658" s="17"/>
    </row>
    <row r="659" spans="1:20" s="39" customFormat="1" ht="15" x14ac:dyDescent="0.25">
      <c r="A659" s="38"/>
      <c r="B659" s="335"/>
      <c r="D659" s="120" t="s">
        <v>765</v>
      </c>
      <c r="E659" s="338">
        <v>646</v>
      </c>
      <c r="F659" s="275">
        <f t="shared" si="93"/>
        <v>2784</v>
      </c>
      <c r="G659" s="131">
        <v>2</v>
      </c>
      <c r="H659" s="274"/>
      <c r="I659" s="115" t="s">
        <v>291</v>
      </c>
      <c r="J659" s="327">
        <f t="shared" si="92"/>
        <v>1592</v>
      </c>
      <c r="K659" s="283" t="s">
        <v>956</v>
      </c>
      <c r="L659" s="46" t="s">
        <v>568</v>
      </c>
      <c r="M659" s="198" t="s">
        <v>166</v>
      </c>
      <c r="N659" s="46" t="s">
        <v>299</v>
      </c>
      <c r="O659" s="47" t="s">
        <v>183</v>
      </c>
      <c r="P659" s="109"/>
      <c r="Q659" s="254"/>
      <c r="R659" s="109"/>
      <c r="S659" s="17"/>
      <c r="T659" s="17"/>
    </row>
    <row r="660" spans="1:20" s="39" customFormat="1" ht="15" x14ac:dyDescent="0.25">
      <c r="B660" s="335"/>
      <c r="D660" s="280" t="s">
        <v>312</v>
      </c>
      <c r="E660" s="338">
        <v>647</v>
      </c>
      <c r="F660" s="275">
        <f t="shared" si="93"/>
        <v>2788</v>
      </c>
      <c r="G660" s="131">
        <v>1</v>
      </c>
      <c r="H660" s="274"/>
      <c r="I660" s="155" t="s">
        <v>495</v>
      </c>
      <c r="J660" s="327">
        <f t="shared" si="92"/>
        <v>1594</v>
      </c>
      <c r="K660" s="283" t="s">
        <v>957</v>
      </c>
      <c r="L660" s="46" t="s">
        <v>568</v>
      </c>
      <c r="M660" s="198" t="s">
        <v>166</v>
      </c>
      <c r="N660" s="48" t="s">
        <v>291</v>
      </c>
      <c r="O660" s="47"/>
      <c r="P660" s="109"/>
      <c r="Q660" s="254"/>
      <c r="R660" s="109"/>
      <c r="S660" s="17"/>
      <c r="T660" s="17"/>
    </row>
    <row r="661" spans="1:20" s="39" customFormat="1" ht="15" x14ac:dyDescent="0.25">
      <c r="A661" s="371"/>
      <c r="B661" s="335"/>
      <c r="D661" s="280" t="s">
        <v>1049</v>
      </c>
      <c r="E661" s="338">
        <v>648</v>
      </c>
      <c r="F661" s="275">
        <f t="shared" si="93"/>
        <v>2792</v>
      </c>
      <c r="G661" s="131">
        <v>1</v>
      </c>
      <c r="H661" s="274"/>
      <c r="I661" s="115" t="s">
        <v>291</v>
      </c>
      <c r="J661" s="327">
        <f t="shared" si="92"/>
        <v>1596</v>
      </c>
      <c r="K661" s="283" t="s">
        <v>898</v>
      </c>
      <c r="L661" s="143" t="s">
        <v>566</v>
      </c>
      <c r="M661" s="272" t="s">
        <v>228</v>
      </c>
      <c r="N661" s="48" t="s">
        <v>293</v>
      </c>
      <c r="O661" s="47"/>
      <c r="P661" s="109"/>
      <c r="Q661" s="254"/>
      <c r="R661" s="109"/>
      <c r="S661" s="17"/>
      <c r="T661" s="17"/>
    </row>
    <row r="662" spans="1:20" s="39" customFormat="1" ht="15" x14ac:dyDescent="0.25">
      <c r="A662" s="371"/>
      <c r="B662" s="335"/>
      <c r="D662" s="280" t="s">
        <v>1071</v>
      </c>
      <c r="E662" s="338">
        <v>649</v>
      </c>
      <c r="F662" s="275">
        <f t="shared" si="93"/>
        <v>2796</v>
      </c>
      <c r="G662" s="131">
        <v>1</v>
      </c>
      <c r="H662" s="274"/>
      <c r="I662" s="115" t="s">
        <v>291</v>
      </c>
      <c r="J662" s="327">
        <f t="shared" si="92"/>
        <v>1598</v>
      </c>
      <c r="K662" s="288" t="str">
        <f>K661</f>
        <v>Energie Active soutirée de la période p-1 en période tarifaire →</v>
      </c>
      <c r="L662" s="143" t="str">
        <f>L661</f>
        <v>Soutirage</v>
      </c>
      <c r="M662" s="272" t="s">
        <v>222</v>
      </c>
      <c r="N662" s="48" t="str">
        <f>N661</f>
        <v>kWh</v>
      </c>
      <c r="O662" s="47"/>
      <c r="P662" s="109"/>
      <c r="Q662" s="254"/>
      <c r="R662" s="109"/>
      <c r="S662" s="17"/>
      <c r="T662" s="17"/>
    </row>
    <row r="663" spans="1:20" s="39" customFormat="1" ht="15" x14ac:dyDescent="0.25">
      <c r="A663" s="371"/>
      <c r="B663" s="335"/>
      <c r="D663" s="280" t="s">
        <v>316</v>
      </c>
      <c r="E663" s="338">
        <v>650</v>
      </c>
      <c r="F663" s="275">
        <f t="shared" si="93"/>
        <v>2800</v>
      </c>
      <c r="G663" s="131">
        <v>1</v>
      </c>
      <c r="H663" s="274"/>
      <c r="I663" s="115" t="s">
        <v>291</v>
      </c>
      <c r="J663" s="327">
        <f t="shared" si="92"/>
        <v>1600</v>
      </c>
      <c r="K663" s="288" t="str">
        <f>K662</f>
        <v>Energie Active soutirée de la période p-1 en période tarifaire →</v>
      </c>
      <c r="L663" s="272" t="str">
        <f t="shared" ref="L663:L674" si="94">L662</f>
        <v>Soutirage</v>
      </c>
      <c r="M663" s="272" t="s">
        <v>220</v>
      </c>
      <c r="N663" s="272" t="str">
        <f t="shared" ref="N663:N674" si="95">N662</f>
        <v>kWh</v>
      </c>
      <c r="O663" s="47"/>
      <c r="P663" s="109"/>
      <c r="Q663" s="254"/>
      <c r="R663" s="109"/>
      <c r="S663" s="17"/>
      <c r="T663" s="17"/>
    </row>
    <row r="664" spans="1:20" s="39" customFormat="1" ht="15" x14ac:dyDescent="0.25">
      <c r="A664" s="371"/>
      <c r="B664" s="335"/>
      <c r="D664" s="280" t="s">
        <v>317</v>
      </c>
      <c r="E664" s="338">
        <v>651</v>
      </c>
      <c r="F664" s="275">
        <f t="shared" si="93"/>
        <v>2804</v>
      </c>
      <c r="G664" s="131">
        <v>1</v>
      </c>
      <c r="H664" s="274"/>
      <c r="I664" s="115" t="s">
        <v>291</v>
      </c>
      <c r="J664" s="327">
        <f t="shared" si="92"/>
        <v>1602</v>
      </c>
      <c r="K664" s="288" t="str">
        <f t="shared" ref="K664:K674" si="96">K663</f>
        <v>Energie Active soutirée de la période p-1 en période tarifaire →</v>
      </c>
      <c r="L664" s="272" t="str">
        <f t="shared" si="94"/>
        <v>Soutirage</v>
      </c>
      <c r="M664" s="272" t="s">
        <v>218</v>
      </c>
      <c r="N664" s="272" t="str">
        <f t="shared" si="95"/>
        <v>kWh</v>
      </c>
      <c r="O664" s="47"/>
      <c r="P664" s="109"/>
      <c r="Q664" s="254"/>
      <c r="R664" s="109"/>
      <c r="S664" s="17"/>
      <c r="T664" s="17"/>
    </row>
    <row r="665" spans="1:20" s="39" customFormat="1" ht="15" x14ac:dyDescent="0.25">
      <c r="A665" s="371"/>
      <c r="B665" s="335"/>
      <c r="D665" s="280" t="s">
        <v>1048</v>
      </c>
      <c r="E665" s="338">
        <v>652</v>
      </c>
      <c r="F665" s="275">
        <f t="shared" si="93"/>
        <v>2808</v>
      </c>
      <c r="G665" s="131">
        <v>1</v>
      </c>
      <c r="H665" s="274"/>
      <c r="I665" s="115" t="s">
        <v>291</v>
      </c>
      <c r="J665" s="327">
        <f t="shared" si="92"/>
        <v>1604</v>
      </c>
      <c r="K665" s="288" t="str">
        <f t="shared" si="96"/>
        <v>Energie Active soutirée de la période p-1 en période tarifaire →</v>
      </c>
      <c r="L665" s="272" t="str">
        <f t="shared" si="94"/>
        <v>Soutirage</v>
      </c>
      <c r="M665" s="272" t="s">
        <v>226</v>
      </c>
      <c r="N665" s="272" t="str">
        <f t="shared" si="95"/>
        <v>kWh</v>
      </c>
      <c r="O665" s="47"/>
      <c r="P665" s="109"/>
      <c r="Q665" s="254"/>
      <c r="R665" s="109"/>
      <c r="S665" s="17"/>
      <c r="T665" s="17"/>
    </row>
    <row r="666" spans="1:20" s="39" customFormat="1" ht="15" x14ac:dyDescent="0.25">
      <c r="A666" s="371"/>
      <c r="B666" s="335"/>
      <c r="D666" s="280" t="s">
        <v>1047</v>
      </c>
      <c r="E666" s="338">
        <v>653</v>
      </c>
      <c r="F666" s="275">
        <f t="shared" si="93"/>
        <v>2812</v>
      </c>
      <c r="G666" s="131">
        <v>1</v>
      </c>
      <c r="H666" s="274"/>
      <c r="I666" s="115" t="s">
        <v>291</v>
      </c>
      <c r="J666" s="327">
        <f t="shared" si="92"/>
        <v>1606</v>
      </c>
      <c r="K666" s="288" t="str">
        <f t="shared" si="96"/>
        <v>Energie Active soutirée de la période p-1 en période tarifaire →</v>
      </c>
      <c r="L666" s="272" t="str">
        <f t="shared" si="94"/>
        <v>Soutirage</v>
      </c>
      <c r="M666" s="272" t="s">
        <v>225</v>
      </c>
      <c r="N666" s="272" t="str">
        <f t="shared" si="95"/>
        <v>kWh</v>
      </c>
      <c r="O666" s="47"/>
      <c r="P666" s="140"/>
      <c r="Q666" s="254"/>
      <c r="R666" s="140"/>
      <c r="S666" s="17"/>
      <c r="T666" s="17"/>
    </row>
    <row r="667" spans="1:20" s="39" customFormat="1" ht="15" x14ac:dyDescent="0.25">
      <c r="A667" s="371"/>
      <c r="B667" s="335"/>
      <c r="D667" s="280" t="s">
        <v>1046</v>
      </c>
      <c r="E667" s="338">
        <v>654</v>
      </c>
      <c r="F667" s="275">
        <f t="shared" si="93"/>
        <v>2816</v>
      </c>
      <c r="G667" s="131">
        <v>1</v>
      </c>
      <c r="H667" s="274"/>
      <c r="I667" s="115" t="s">
        <v>291</v>
      </c>
      <c r="J667" s="327">
        <f t="shared" si="92"/>
        <v>1608</v>
      </c>
      <c r="K667" s="288" t="str">
        <f t="shared" si="96"/>
        <v>Energie Active soutirée de la période p-1 en période tarifaire →</v>
      </c>
      <c r="L667" s="272" t="str">
        <f t="shared" si="94"/>
        <v>Soutirage</v>
      </c>
      <c r="M667" s="272" t="s">
        <v>227</v>
      </c>
      <c r="N667" s="272" t="str">
        <f t="shared" si="95"/>
        <v>kWh</v>
      </c>
      <c r="O667" s="47"/>
      <c r="P667" s="140"/>
      <c r="Q667" s="254"/>
      <c r="R667" s="140"/>
      <c r="S667" s="17"/>
      <c r="T667" s="17"/>
    </row>
    <row r="668" spans="1:20" s="39" customFormat="1" ht="15" x14ac:dyDescent="0.25">
      <c r="A668" s="371"/>
      <c r="B668" s="335"/>
      <c r="D668" s="280" t="s">
        <v>1045</v>
      </c>
      <c r="E668" s="338">
        <v>655</v>
      </c>
      <c r="F668" s="275">
        <f t="shared" si="93"/>
        <v>2820</v>
      </c>
      <c r="G668" s="131">
        <v>1</v>
      </c>
      <c r="H668" s="274"/>
      <c r="I668" s="115" t="s">
        <v>291</v>
      </c>
      <c r="J668" s="327">
        <f t="shared" si="92"/>
        <v>1610</v>
      </c>
      <c r="K668" s="288" t="str">
        <f t="shared" si="96"/>
        <v>Energie Active soutirée de la période p-1 en période tarifaire →</v>
      </c>
      <c r="L668" s="272" t="str">
        <f t="shared" si="94"/>
        <v>Soutirage</v>
      </c>
      <c r="M668" s="272" t="s">
        <v>221</v>
      </c>
      <c r="N668" s="272" t="str">
        <f t="shared" si="95"/>
        <v>kWh</v>
      </c>
      <c r="O668" s="47"/>
      <c r="P668" s="140"/>
      <c r="Q668" s="254"/>
      <c r="R668" s="140"/>
      <c r="S668" s="17"/>
      <c r="T668" s="17"/>
    </row>
    <row r="669" spans="1:20" s="39" customFormat="1" ht="15" x14ac:dyDescent="0.25">
      <c r="A669" s="371"/>
      <c r="B669" s="335"/>
      <c r="D669" s="280" t="s">
        <v>318</v>
      </c>
      <c r="E669" s="338">
        <v>656</v>
      </c>
      <c r="F669" s="275">
        <f t="shared" si="93"/>
        <v>2824</v>
      </c>
      <c r="G669" s="131">
        <v>1</v>
      </c>
      <c r="H669" s="274"/>
      <c r="I669" s="115" t="s">
        <v>291</v>
      </c>
      <c r="J669" s="327">
        <f t="shared" si="92"/>
        <v>1612</v>
      </c>
      <c r="K669" s="288" t="str">
        <f t="shared" si="96"/>
        <v>Energie Active soutirée de la période p-1 en période tarifaire →</v>
      </c>
      <c r="L669" s="272" t="str">
        <f t="shared" si="94"/>
        <v>Soutirage</v>
      </c>
      <c r="M669" s="272" t="s">
        <v>219</v>
      </c>
      <c r="N669" s="272" t="str">
        <f t="shared" si="95"/>
        <v>kWh</v>
      </c>
      <c r="O669" s="47"/>
      <c r="P669" s="140"/>
      <c r="Q669" s="254"/>
      <c r="R669" s="140"/>
      <c r="S669" s="17"/>
      <c r="T669" s="17"/>
    </row>
    <row r="670" spans="1:20" s="39" customFormat="1" ht="15" x14ac:dyDescent="0.25">
      <c r="A670" s="371"/>
      <c r="B670" s="335"/>
      <c r="D670" s="280" t="s">
        <v>319</v>
      </c>
      <c r="E670" s="338">
        <v>657</v>
      </c>
      <c r="F670" s="275">
        <f t="shared" si="93"/>
        <v>2828</v>
      </c>
      <c r="G670" s="131">
        <v>1</v>
      </c>
      <c r="H670" s="274"/>
      <c r="I670" s="115" t="s">
        <v>291</v>
      </c>
      <c r="J670" s="327">
        <f t="shared" si="92"/>
        <v>1614</v>
      </c>
      <c r="K670" s="288" t="str">
        <f t="shared" si="96"/>
        <v>Energie Active soutirée de la période p-1 en période tarifaire →</v>
      </c>
      <c r="L670" s="272" t="str">
        <f t="shared" si="94"/>
        <v>Soutirage</v>
      </c>
      <c r="M670" s="272" t="s">
        <v>217</v>
      </c>
      <c r="N670" s="272" t="str">
        <f t="shared" si="95"/>
        <v>kWh</v>
      </c>
      <c r="O670" s="47"/>
      <c r="P670" s="140"/>
      <c r="Q670" s="254"/>
      <c r="R670" s="140"/>
      <c r="S670" s="17"/>
      <c r="T670" s="17"/>
    </row>
    <row r="671" spans="1:20" s="39" customFormat="1" ht="15" x14ac:dyDescent="0.25">
      <c r="A671" s="371"/>
      <c r="B671" s="335"/>
      <c r="D671" s="280" t="s">
        <v>1050</v>
      </c>
      <c r="E671" s="338">
        <v>658</v>
      </c>
      <c r="F671" s="275">
        <f t="shared" si="93"/>
        <v>2832</v>
      </c>
      <c r="G671" s="131">
        <v>1</v>
      </c>
      <c r="H671" s="274"/>
      <c r="I671" s="115" t="s">
        <v>291</v>
      </c>
      <c r="J671" s="327">
        <f t="shared" si="92"/>
        <v>1616</v>
      </c>
      <c r="K671" s="288" t="str">
        <f t="shared" si="96"/>
        <v>Energie Active soutirée de la période p-1 en période tarifaire →</v>
      </c>
      <c r="L671" s="272" t="str">
        <f t="shared" si="94"/>
        <v>Soutirage</v>
      </c>
      <c r="M671" s="272" t="s">
        <v>223</v>
      </c>
      <c r="N671" s="272" t="str">
        <f t="shared" si="95"/>
        <v>kWh</v>
      </c>
      <c r="O671" s="47"/>
      <c r="P671" s="140"/>
      <c r="Q671" s="254"/>
      <c r="R671" s="140"/>
      <c r="S671" s="17"/>
      <c r="T671" s="17"/>
    </row>
    <row r="672" spans="1:20" s="39" customFormat="1" ht="15" x14ac:dyDescent="0.25">
      <c r="A672" s="371"/>
      <c r="B672" s="335"/>
      <c r="D672" s="280" t="s">
        <v>331</v>
      </c>
      <c r="E672" s="338">
        <v>659</v>
      </c>
      <c r="F672" s="275">
        <f t="shared" si="93"/>
        <v>2836</v>
      </c>
      <c r="G672" s="131">
        <v>1</v>
      </c>
      <c r="H672" s="274"/>
      <c r="I672" s="115" t="s">
        <v>291</v>
      </c>
      <c r="J672" s="327">
        <f t="shared" si="92"/>
        <v>1618</v>
      </c>
      <c r="K672" s="288" t="str">
        <f t="shared" si="96"/>
        <v>Energie Active soutirée de la période p-1 en période tarifaire →</v>
      </c>
      <c r="L672" s="272" t="str">
        <f t="shared" si="94"/>
        <v>Soutirage</v>
      </c>
      <c r="M672" s="269" t="s">
        <v>158</v>
      </c>
      <c r="N672" s="272" t="str">
        <f t="shared" si="95"/>
        <v>kWh</v>
      </c>
      <c r="O672" s="47"/>
      <c r="P672" s="140"/>
      <c r="Q672" s="254"/>
      <c r="R672" s="140"/>
      <c r="S672" s="17"/>
      <c r="T672" s="17"/>
    </row>
    <row r="673" spans="1:20" s="39" customFormat="1" ht="15" x14ac:dyDescent="0.25">
      <c r="A673" s="371"/>
      <c r="B673" s="335"/>
      <c r="D673" s="280" t="s">
        <v>1051</v>
      </c>
      <c r="E673" s="338">
        <v>660</v>
      </c>
      <c r="F673" s="275">
        <f t="shared" si="93"/>
        <v>2840</v>
      </c>
      <c r="G673" s="131">
        <v>1</v>
      </c>
      <c r="H673" s="274"/>
      <c r="I673" s="115" t="s">
        <v>291</v>
      </c>
      <c r="J673" s="327">
        <f t="shared" si="92"/>
        <v>1620</v>
      </c>
      <c r="K673" s="288" t="str">
        <f t="shared" si="96"/>
        <v>Energie Active soutirée de la période p-1 en période tarifaire →</v>
      </c>
      <c r="L673" s="272" t="str">
        <f t="shared" si="94"/>
        <v>Soutirage</v>
      </c>
      <c r="M673" s="272" t="s">
        <v>224</v>
      </c>
      <c r="N673" s="272" t="str">
        <f t="shared" si="95"/>
        <v>kWh</v>
      </c>
      <c r="O673" s="47"/>
      <c r="P673" s="140"/>
      <c r="Q673" s="254"/>
      <c r="R673" s="140"/>
      <c r="S673" s="17"/>
      <c r="T673" s="17"/>
    </row>
    <row r="674" spans="1:20" s="39" customFormat="1" ht="15" x14ac:dyDescent="0.25">
      <c r="A674" s="371"/>
      <c r="B674" s="335"/>
      <c r="D674" s="280" t="s">
        <v>1052</v>
      </c>
      <c r="E674" s="338">
        <v>661</v>
      </c>
      <c r="F674" s="275">
        <f t="shared" si="93"/>
        <v>2844</v>
      </c>
      <c r="G674" s="131">
        <v>1</v>
      </c>
      <c r="H674" s="274"/>
      <c r="I674" s="115" t="s">
        <v>291</v>
      </c>
      <c r="J674" s="327">
        <f t="shared" si="92"/>
        <v>1622</v>
      </c>
      <c r="K674" s="288" t="str">
        <f t="shared" si="96"/>
        <v>Energie Active soutirée de la période p-1 en période tarifaire →</v>
      </c>
      <c r="L674" s="272" t="str">
        <f t="shared" si="94"/>
        <v>Soutirage</v>
      </c>
      <c r="M674" s="272" t="s">
        <v>229</v>
      </c>
      <c r="N674" s="272" t="str">
        <f t="shared" si="95"/>
        <v>kWh</v>
      </c>
      <c r="O674" s="47"/>
      <c r="P674" s="140"/>
      <c r="Q674" s="254"/>
      <c r="R674" s="140"/>
      <c r="S674" s="17"/>
      <c r="T674" s="17"/>
    </row>
    <row r="675" spans="1:20" s="39" customFormat="1" ht="15" x14ac:dyDescent="0.25">
      <c r="B675" s="335"/>
      <c r="C675" s="87"/>
      <c r="D675" s="262" t="s">
        <v>1044</v>
      </c>
      <c r="E675" s="338">
        <v>662</v>
      </c>
      <c r="F675" s="275">
        <f t="shared" si="93"/>
        <v>2848</v>
      </c>
      <c r="G675" s="274"/>
      <c r="H675" s="274"/>
      <c r="I675" s="115" t="s">
        <v>291</v>
      </c>
      <c r="J675" s="327">
        <f t="shared" si="92"/>
        <v>1624</v>
      </c>
      <c r="K675" s="303" t="str">
        <f>CONCATENATE("Cumule Energie Active Soutirée sur la période p-1 [",J661,"-",J674,"]")</f>
        <v>Cumule Energie Active Soutirée sur la période p-1 [1596-1622]</v>
      </c>
      <c r="L675" s="368" t="str">
        <f>L674</f>
        <v>Soutirage</v>
      </c>
      <c r="M675" s="264" t="s">
        <v>779</v>
      </c>
      <c r="N675" s="264" t="str">
        <f>N674</f>
        <v>kWh</v>
      </c>
      <c r="O675" s="47"/>
      <c r="Q675" s="110"/>
      <c r="S675" s="31"/>
      <c r="T675" s="24"/>
    </row>
    <row r="676" spans="1:20" s="39" customFormat="1" ht="15" x14ac:dyDescent="0.25">
      <c r="A676" s="371"/>
      <c r="B676" s="335"/>
      <c r="D676" s="280" t="s">
        <v>1060</v>
      </c>
      <c r="E676" s="338">
        <v>663</v>
      </c>
      <c r="F676" s="275">
        <f t="shared" si="93"/>
        <v>2852</v>
      </c>
      <c r="G676" s="131">
        <v>1</v>
      </c>
      <c r="H676" s="274"/>
      <c r="I676" s="115" t="s">
        <v>291</v>
      </c>
      <c r="J676" s="327">
        <f t="shared" si="92"/>
        <v>1626</v>
      </c>
      <c r="K676" s="283" t="s">
        <v>899</v>
      </c>
      <c r="L676" s="143" t="s">
        <v>566</v>
      </c>
      <c r="M676" s="272" t="s">
        <v>228</v>
      </c>
      <c r="N676" s="48" t="s">
        <v>296</v>
      </c>
      <c r="O676" s="47"/>
      <c r="P676" s="109"/>
      <c r="Q676" s="254"/>
      <c r="R676" s="109"/>
      <c r="S676" s="17"/>
      <c r="T676" s="17"/>
    </row>
    <row r="677" spans="1:20" s="39" customFormat="1" ht="15" x14ac:dyDescent="0.25">
      <c r="A677" s="371"/>
      <c r="B677" s="335"/>
      <c r="D677" s="280" t="s">
        <v>1056</v>
      </c>
      <c r="E677" s="338">
        <v>664</v>
      </c>
      <c r="F677" s="275">
        <f t="shared" si="93"/>
        <v>2856</v>
      </c>
      <c r="G677" s="131">
        <v>1</v>
      </c>
      <c r="H677" s="274"/>
      <c r="I677" s="115" t="s">
        <v>291</v>
      </c>
      <c r="J677" s="327">
        <f t="shared" si="92"/>
        <v>1628</v>
      </c>
      <c r="K677" s="288" t="str">
        <f t="shared" ref="K677:L689" si="97">K676</f>
        <v>Energie Réactive négative soutirée de la période p-1 en période tarifaire →</v>
      </c>
      <c r="L677" s="272" t="str">
        <f t="shared" si="97"/>
        <v>Soutirage</v>
      </c>
      <c r="M677" s="272" t="s">
        <v>222</v>
      </c>
      <c r="N677" s="272" t="str">
        <f t="shared" ref="N677:N689" si="98">N676</f>
        <v>kvarh</v>
      </c>
      <c r="O677" s="47"/>
      <c r="P677" s="109"/>
      <c r="Q677" s="254"/>
      <c r="R677" s="109"/>
      <c r="S677" s="17"/>
      <c r="T677" s="17"/>
    </row>
    <row r="678" spans="1:20" s="39" customFormat="1" ht="15" x14ac:dyDescent="0.25">
      <c r="A678" s="371"/>
      <c r="B678" s="335"/>
      <c r="D678" s="280" t="s">
        <v>325</v>
      </c>
      <c r="E678" s="338">
        <v>665</v>
      </c>
      <c r="F678" s="275">
        <f t="shared" si="93"/>
        <v>2860</v>
      </c>
      <c r="G678" s="131">
        <v>1</v>
      </c>
      <c r="H678" s="274"/>
      <c r="I678" s="115" t="s">
        <v>291</v>
      </c>
      <c r="J678" s="327">
        <f t="shared" si="92"/>
        <v>1630</v>
      </c>
      <c r="K678" s="288" t="str">
        <f t="shared" si="97"/>
        <v>Energie Réactive négative soutirée de la période p-1 en période tarifaire →</v>
      </c>
      <c r="L678" s="272" t="str">
        <f t="shared" si="97"/>
        <v>Soutirage</v>
      </c>
      <c r="M678" s="272" t="s">
        <v>220</v>
      </c>
      <c r="N678" s="272" t="str">
        <f t="shared" si="98"/>
        <v>kvarh</v>
      </c>
      <c r="O678" s="47"/>
      <c r="P678" s="109"/>
      <c r="Q678" s="254"/>
      <c r="R678" s="109"/>
      <c r="S678" s="17"/>
      <c r="T678" s="17"/>
    </row>
    <row r="679" spans="1:20" s="39" customFormat="1" ht="15" x14ac:dyDescent="0.25">
      <c r="A679" s="371"/>
      <c r="B679" s="335"/>
      <c r="D679" s="280" t="s">
        <v>326</v>
      </c>
      <c r="E679" s="338">
        <v>666</v>
      </c>
      <c r="F679" s="275">
        <f t="shared" si="93"/>
        <v>2864</v>
      </c>
      <c r="G679" s="131">
        <v>1</v>
      </c>
      <c r="H679" s="274"/>
      <c r="I679" s="115" t="s">
        <v>291</v>
      </c>
      <c r="J679" s="327">
        <f t="shared" ref="J679:J742" si="99">300+2*O$11*(D$11-1)+2*E679</f>
        <v>1632</v>
      </c>
      <c r="K679" s="288" t="str">
        <f t="shared" si="97"/>
        <v>Energie Réactive négative soutirée de la période p-1 en période tarifaire →</v>
      </c>
      <c r="L679" s="272" t="str">
        <f t="shared" si="97"/>
        <v>Soutirage</v>
      </c>
      <c r="M679" s="272" t="s">
        <v>218</v>
      </c>
      <c r="N679" s="272" t="str">
        <f t="shared" si="98"/>
        <v>kvarh</v>
      </c>
      <c r="O679" s="47"/>
      <c r="P679" s="109"/>
      <c r="Q679" s="254"/>
      <c r="R679" s="109"/>
      <c r="S679" s="17"/>
      <c r="T679" s="17"/>
    </row>
    <row r="680" spans="1:20" s="39" customFormat="1" ht="15" x14ac:dyDescent="0.25">
      <c r="A680" s="371"/>
      <c r="B680" s="335"/>
      <c r="D680" s="280" t="s">
        <v>1055</v>
      </c>
      <c r="E680" s="338">
        <v>667</v>
      </c>
      <c r="F680" s="275">
        <f t="shared" si="93"/>
        <v>2868</v>
      </c>
      <c r="G680" s="131">
        <v>1</v>
      </c>
      <c r="H680" s="274"/>
      <c r="I680" s="115" t="s">
        <v>291</v>
      </c>
      <c r="J680" s="327">
        <f t="shared" si="99"/>
        <v>1634</v>
      </c>
      <c r="K680" s="288" t="str">
        <f t="shared" si="97"/>
        <v>Energie Réactive négative soutirée de la période p-1 en période tarifaire →</v>
      </c>
      <c r="L680" s="272" t="str">
        <f t="shared" si="97"/>
        <v>Soutirage</v>
      </c>
      <c r="M680" s="272" t="s">
        <v>226</v>
      </c>
      <c r="N680" s="272" t="str">
        <f t="shared" si="98"/>
        <v>kvarh</v>
      </c>
      <c r="O680" s="47"/>
      <c r="P680" s="109"/>
      <c r="Q680" s="254"/>
      <c r="R680" s="109"/>
      <c r="S680" s="17"/>
      <c r="T680" s="17"/>
    </row>
    <row r="681" spans="1:20" s="39" customFormat="1" ht="15" x14ac:dyDescent="0.25">
      <c r="A681" s="371"/>
      <c r="B681" s="335"/>
      <c r="D681" s="280" t="s">
        <v>1059</v>
      </c>
      <c r="E681" s="338">
        <v>668</v>
      </c>
      <c r="F681" s="275">
        <f t="shared" si="93"/>
        <v>2872</v>
      </c>
      <c r="G681" s="131">
        <v>1</v>
      </c>
      <c r="H681" s="274"/>
      <c r="I681" s="115" t="s">
        <v>291</v>
      </c>
      <c r="J681" s="327">
        <f t="shared" si="99"/>
        <v>1636</v>
      </c>
      <c r="K681" s="288" t="str">
        <f t="shared" si="97"/>
        <v>Energie Réactive négative soutirée de la période p-1 en période tarifaire →</v>
      </c>
      <c r="L681" s="272" t="str">
        <f t="shared" si="97"/>
        <v>Soutirage</v>
      </c>
      <c r="M681" s="272" t="s">
        <v>225</v>
      </c>
      <c r="N681" s="272" t="str">
        <f t="shared" si="98"/>
        <v>kvarh</v>
      </c>
      <c r="O681" s="47"/>
      <c r="P681" s="140"/>
      <c r="Q681" s="254"/>
      <c r="R681" s="140"/>
      <c r="S681" s="17"/>
      <c r="T681" s="17"/>
    </row>
    <row r="682" spans="1:20" s="39" customFormat="1" ht="15" x14ac:dyDescent="0.25">
      <c r="A682" s="371"/>
      <c r="B682" s="335"/>
      <c r="D682" s="280" t="s">
        <v>1058</v>
      </c>
      <c r="E682" s="338">
        <v>669</v>
      </c>
      <c r="F682" s="275">
        <f t="shared" ref="F682:F745" si="100">4*(O$11*(D$11-1)+E682)+F$12</f>
        <v>2876</v>
      </c>
      <c r="G682" s="131">
        <v>1</v>
      </c>
      <c r="H682" s="274"/>
      <c r="I682" s="115" t="s">
        <v>291</v>
      </c>
      <c r="J682" s="327">
        <f t="shared" si="99"/>
        <v>1638</v>
      </c>
      <c r="K682" s="288" t="str">
        <f t="shared" si="97"/>
        <v>Energie Réactive négative soutirée de la période p-1 en période tarifaire →</v>
      </c>
      <c r="L682" s="272" t="str">
        <f t="shared" si="97"/>
        <v>Soutirage</v>
      </c>
      <c r="M682" s="272" t="s">
        <v>227</v>
      </c>
      <c r="N682" s="272" t="str">
        <f t="shared" si="98"/>
        <v>kvarh</v>
      </c>
      <c r="O682" s="47"/>
      <c r="P682" s="140"/>
      <c r="Q682" s="254"/>
      <c r="R682" s="140"/>
      <c r="S682" s="17"/>
      <c r="T682" s="17"/>
    </row>
    <row r="683" spans="1:20" s="39" customFormat="1" ht="15" x14ac:dyDescent="0.25">
      <c r="A683" s="371"/>
      <c r="B683" s="335"/>
      <c r="D683" s="280" t="s">
        <v>1057</v>
      </c>
      <c r="E683" s="338">
        <v>670</v>
      </c>
      <c r="F683" s="275">
        <f t="shared" si="100"/>
        <v>2880</v>
      </c>
      <c r="G683" s="131">
        <v>1</v>
      </c>
      <c r="H683" s="274"/>
      <c r="I683" s="115" t="s">
        <v>291</v>
      </c>
      <c r="J683" s="327">
        <f t="shared" si="99"/>
        <v>1640</v>
      </c>
      <c r="K683" s="288" t="str">
        <f t="shared" si="97"/>
        <v>Energie Réactive négative soutirée de la période p-1 en période tarifaire →</v>
      </c>
      <c r="L683" s="272" t="str">
        <f t="shared" si="97"/>
        <v>Soutirage</v>
      </c>
      <c r="M683" s="272" t="s">
        <v>221</v>
      </c>
      <c r="N683" s="272" t="str">
        <f t="shared" si="98"/>
        <v>kvarh</v>
      </c>
      <c r="O683" s="47"/>
      <c r="P683" s="140"/>
      <c r="Q683" s="254"/>
      <c r="R683" s="140"/>
      <c r="S683" s="17"/>
      <c r="T683" s="17"/>
    </row>
    <row r="684" spans="1:20" s="39" customFormat="1" ht="15" x14ac:dyDescent="0.25">
      <c r="A684" s="371"/>
      <c r="B684" s="335"/>
      <c r="D684" s="280" t="s">
        <v>327</v>
      </c>
      <c r="E684" s="338">
        <v>671</v>
      </c>
      <c r="F684" s="275">
        <f t="shared" si="100"/>
        <v>2884</v>
      </c>
      <c r="G684" s="131">
        <v>1</v>
      </c>
      <c r="H684" s="274"/>
      <c r="I684" s="115" t="s">
        <v>291</v>
      </c>
      <c r="J684" s="327">
        <f t="shared" si="99"/>
        <v>1642</v>
      </c>
      <c r="K684" s="288" t="str">
        <f t="shared" si="97"/>
        <v>Energie Réactive négative soutirée de la période p-1 en période tarifaire →</v>
      </c>
      <c r="L684" s="272" t="str">
        <f t="shared" si="97"/>
        <v>Soutirage</v>
      </c>
      <c r="M684" s="272" t="s">
        <v>219</v>
      </c>
      <c r="N684" s="272" t="str">
        <f t="shared" si="98"/>
        <v>kvarh</v>
      </c>
      <c r="O684" s="47"/>
      <c r="P684" s="140"/>
      <c r="Q684" s="254"/>
      <c r="R684" s="140"/>
      <c r="S684" s="17"/>
      <c r="T684" s="17"/>
    </row>
    <row r="685" spans="1:20" s="39" customFormat="1" ht="15" x14ac:dyDescent="0.25">
      <c r="A685" s="371"/>
      <c r="B685" s="335"/>
      <c r="D685" s="280" t="s">
        <v>328</v>
      </c>
      <c r="E685" s="338">
        <v>672</v>
      </c>
      <c r="F685" s="275">
        <f t="shared" si="100"/>
        <v>2888</v>
      </c>
      <c r="G685" s="131">
        <v>1</v>
      </c>
      <c r="H685" s="274"/>
      <c r="I685" s="115" t="s">
        <v>291</v>
      </c>
      <c r="J685" s="327">
        <f t="shared" si="99"/>
        <v>1644</v>
      </c>
      <c r="K685" s="288" t="str">
        <f t="shared" si="97"/>
        <v>Energie Réactive négative soutirée de la période p-1 en période tarifaire →</v>
      </c>
      <c r="L685" s="272" t="str">
        <f t="shared" si="97"/>
        <v>Soutirage</v>
      </c>
      <c r="M685" s="272" t="s">
        <v>217</v>
      </c>
      <c r="N685" s="272" t="str">
        <f t="shared" si="98"/>
        <v>kvarh</v>
      </c>
      <c r="O685" s="47"/>
      <c r="P685" s="140"/>
      <c r="Q685" s="254"/>
      <c r="R685" s="140"/>
      <c r="S685" s="17"/>
      <c r="T685" s="17"/>
    </row>
    <row r="686" spans="1:20" s="39" customFormat="1" ht="15" x14ac:dyDescent="0.25">
      <c r="A686" s="371"/>
      <c r="B686" s="335"/>
      <c r="D686" s="280" t="s">
        <v>1061</v>
      </c>
      <c r="E686" s="338">
        <v>673</v>
      </c>
      <c r="F686" s="275">
        <f t="shared" si="100"/>
        <v>2892</v>
      </c>
      <c r="G686" s="131">
        <v>1</v>
      </c>
      <c r="H686" s="274"/>
      <c r="I686" s="115" t="s">
        <v>291</v>
      </c>
      <c r="J686" s="327">
        <f t="shared" si="99"/>
        <v>1646</v>
      </c>
      <c r="K686" s="288" t="str">
        <f t="shared" si="97"/>
        <v>Energie Réactive négative soutirée de la période p-1 en période tarifaire →</v>
      </c>
      <c r="L686" s="272" t="str">
        <f t="shared" si="97"/>
        <v>Soutirage</v>
      </c>
      <c r="M686" s="272" t="s">
        <v>223</v>
      </c>
      <c r="N686" s="272" t="str">
        <f t="shared" si="98"/>
        <v>kvarh</v>
      </c>
      <c r="O686" s="47"/>
      <c r="P686" s="140"/>
      <c r="Q686" s="254"/>
      <c r="R686" s="140"/>
      <c r="S686" s="17"/>
      <c r="T686" s="17"/>
    </row>
    <row r="687" spans="1:20" s="39" customFormat="1" ht="15" x14ac:dyDescent="0.25">
      <c r="A687" s="371"/>
      <c r="B687" s="335"/>
      <c r="D687" s="280" t="s">
        <v>332</v>
      </c>
      <c r="E687" s="338">
        <v>674</v>
      </c>
      <c r="F687" s="275">
        <f t="shared" si="100"/>
        <v>2896</v>
      </c>
      <c r="G687" s="131">
        <v>1</v>
      </c>
      <c r="H687" s="274"/>
      <c r="I687" s="115" t="s">
        <v>291</v>
      </c>
      <c r="J687" s="327">
        <f t="shared" si="99"/>
        <v>1648</v>
      </c>
      <c r="K687" s="288" t="str">
        <f t="shared" si="97"/>
        <v>Energie Réactive négative soutirée de la période p-1 en période tarifaire →</v>
      </c>
      <c r="L687" s="272" t="str">
        <f t="shared" si="97"/>
        <v>Soutirage</v>
      </c>
      <c r="M687" s="269" t="s">
        <v>158</v>
      </c>
      <c r="N687" s="272" t="str">
        <f t="shared" si="98"/>
        <v>kvarh</v>
      </c>
      <c r="O687" s="47"/>
      <c r="P687" s="140"/>
      <c r="Q687" s="254"/>
      <c r="R687" s="140"/>
      <c r="S687" s="17"/>
      <c r="T687" s="17"/>
    </row>
    <row r="688" spans="1:20" s="39" customFormat="1" ht="15" x14ac:dyDescent="0.25">
      <c r="A688" s="371"/>
      <c r="B688" s="335"/>
      <c r="D688" s="280" t="s">
        <v>1053</v>
      </c>
      <c r="E688" s="338">
        <v>675</v>
      </c>
      <c r="F688" s="275">
        <f t="shared" si="100"/>
        <v>2900</v>
      </c>
      <c r="G688" s="131">
        <v>1</v>
      </c>
      <c r="H688" s="274"/>
      <c r="I688" s="115" t="s">
        <v>291</v>
      </c>
      <c r="J688" s="327">
        <f t="shared" si="99"/>
        <v>1650</v>
      </c>
      <c r="K688" s="288" t="str">
        <f t="shared" si="97"/>
        <v>Energie Réactive négative soutirée de la période p-1 en période tarifaire →</v>
      </c>
      <c r="L688" s="272" t="str">
        <f t="shared" si="97"/>
        <v>Soutirage</v>
      </c>
      <c r="M688" s="272" t="s">
        <v>224</v>
      </c>
      <c r="N688" s="272" t="str">
        <f t="shared" si="98"/>
        <v>kvarh</v>
      </c>
      <c r="O688" s="47"/>
      <c r="P688" s="140"/>
      <c r="Q688" s="254"/>
      <c r="R688" s="140"/>
      <c r="S688" s="17"/>
      <c r="T688" s="17"/>
    </row>
    <row r="689" spans="1:20" s="39" customFormat="1" ht="15" x14ac:dyDescent="0.25">
      <c r="A689" s="371"/>
      <c r="B689" s="335"/>
      <c r="D689" s="280" t="s">
        <v>1054</v>
      </c>
      <c r="E689" s="338">
        <v>676</v>
      </c>
      <c r="F689" s="275">
        <f t="shared" si="100"/>
        <v>2904</v>
      </c>
      <c r="G689" s="131">
        <v>1</v>
      </c>
      <c r="H689" s="274"/>
      <c r="I689" s="115" t="s">
        <v>291</v>
      </c>
      <c r="J689" s="327">
        <f t="shared" si="99"/>
        <v>1652</v>
      </c>
      <c r="K689" s="288" t="str">
        <f t="shared" si="97"/>
        <v>Energie Réactive négative soutirée de la période p-1 en période tarifaire →</v>
      </c>
      <c r="L689" s="272" t="str">
        <f t="shared" si="97"/>
        <v>Soutirage</v>
      </c>
      <c r="M689" s="272" t="s">
        <v>229</v>
      </c>
      <c r="N689" s="272" t="str">
        <f t="shared" si="98"/>
        <v>kvarh</v>
      </c>
      <c r="O689" s="47"/>
      <c r="P689" s="140"/>
      <c r="Q689" s="254"/>
      <c r="R689" s="140"/>
      <c r="S689" s="17"/>
      <c r="T689" s="17"/>
    </row>
    <row r="690" spans="1:20" s="39" customFormat="1" ht="15" x14ac:dyDescent="0.25">
      <c r="B690" s="335"/>
      <c r="C690" s="87"/>
      <c r="D690" s="262" t="s">
        <v>1015</v>
      </c>
      <c r="E690" s="338">
        <v>677</v>
      </c>
      <c r="F690" s="275">
        <f t="shared" si="100"/>
        <v>2908</v>
      </c>
      <c r="G690" s="274"/>
      <c r="H690" s="274"/>
      <c r="I690" s="115" t="s">
        <v>291</v>
      </c>
      <c r="J690" s="327">
        <f t="shared" si="99"/>
        <v>1654</v>
      </c>
      <c r="K690" s="303" t="str">
        <f>CONCATENATE("Cumule Energie Réactive Négative Soutirée sur la période p-1 [",J676,"-",J689,"]")</f>
        <v>Cumule Energie Réactive Négative Soutirée sur la période p-1 [1626-1652]</v>
      </c>
      <c r="L690" s="368" t="str">
        <f>L689</f>
        <v>Soutirage</v>
      </c>
      <c r="M690" s="264" t="s">
        <v>779</v>
      </c>
      <c r="N690" s="264" t="str">
        <f>N689</f>
        <v>kvarh</v>
      </c>
      <c r="O690" s="47"/>
      <c r="Q690" s="110"/>
      <c r="S690" s="31"/>
      <c r="T690" s="24"/>
    </row>
    <row r="691" spans="1:20" s="39" customFormat="1" ht="15" x14ac:dyDescent="0.25">
      <c r="A691" s="371"/>
      <c r="B691" s="335"/>
      <c r="D691" s="280" t="s">
        <v>1069</v>
      </c>
      <c r="E691" s="338">
        <v>678</v>
      </c>
      <c r="F691" s="275">
        <f t="shared" si="100"/>
        <v>2912</v>
      </c>
      <c r="G691" s="131">
        <v>1</v>
      </c>
      <c r="H691" s="274"/>
      <c r="I691" s="115" t="s">
        <v>291</v>
      </c>
      <c r="J691" s="327">
        <f t="shared" si="99"/>
        <v>1656</v>
      </c>
      <c r="K691" s="283" t="s">
        <v>900</v>
      </c>
      <c r="L691" s="143" t="s">
        <v>566</v>
      </c>
      <c r="M691" s="272" t="s">
        <v>228</v>
      </c>
      <c r="N691" s="48" t="s">
        <v>296</v>
      </c>
      <c r="O691" s="47"/>
      <c r="P691" s="109"/>
      <c r="Q691" s="254"/>
      <c r="R691" s="109"/>
      <c r="S691" s="17"/>
      <c r="T691" s="17"/>
    </row>
    <row r="692" spans="1:20" s="39" customFormat="1" ht="15" x14ac:dyDescent="0.25">
      <c r="A692" s="371"/>
      <c r="B692" s="335"/>
      <c r="D692" s="280" t="s">
        <v>1070</v>
      </c>
      <c r="E692" s="338">
        <v>679</v>
      </c>
      <c r="F692" s="275">
        <f t="shared" si="100"/>
        <v>2916</v>
      </c>
      <c r="G692" s="131">
        <v>1</v>
      </c>
      <c r="H692" s="274"/>
      <c r="I692" s="115" t="s">
        <v>291</v>
      </c>
      <c r="J692" s="327">
        <f t="shared" si="99"/>
        <v>1658</v>
      </c>
      <c r="K692" s="288" t="str">
        <f t="shared" ref="K692:K704" si="101">K691</f>
        <v>Energie Réactive positive soutirée de la période p-1 en période tarifaire →</v>
      </c>
      <c r="L692" s="272" t="str">
        <f t="shared" ref="L692:L704" si="102">L691</f>
        <v>Soutirage</v>
      </c>
      <c r="M692" s="272" t="s">
        <v>222</v>
      </c>
      <c r="N692" s="272" t="str">
        <f t="shared" ref="N692:N704" si="103">N691</f>
        <v>kvarh</v>
      </c>
      <c r="O692" s="47"/>
      <c r="P692" s="109"/>
      <c r="Q692" s="254"/>
      <c r="R692" s="109"/>
      <c r="S692" s="17"/>
      <c r="T692" s="17"/>
    </row>
    <row r="693" spans="1:20" s="39" customFormat="1" ht="15" x14ac:dyDescent="0.25">
      <c r="A693" s="371"/>
      <c r="B693" s="335"/>
      <c r="D693" s="280" t="s">
        <v>321</v>
      </c>
      <c r="E693" s="338">
        <v>680</v>
      </c>
      <c r="F693" s="275">
        <f t="shared" si="100"/>
        <v>2920</v>
      </c>
      <c r="G693" s="131">
        <v>1</v>
      </c>
      <c r="H693" s="274"/>
      <c r="I693" s="115" t="s">
        <v>291</v>
      </c>
      <c r="J693" s="327">
        <f t="shared" si="99"/>
        <v>1660</v>
      </c>
      <c r="K693" s="288" t="str">
        <f t="shared" si="101"/>
        <v>Energie Réactive positive soutirée de la période p-1 en période tarifaire →</v>
      </c>
      <c r="L693" s="272" t="str">
        <f t="shared" si="102"/>
        <v>Soutirage</v>
      </c>
      <c r="M693" s="272" t="s">
        <v>220</v>
      </c>
      <c r="N693" s="272" t="str">
        <f t="shared" si="103"/>
        <v>kvarh</v>
      </c>
      <c r="O693" s="47"/>
      <c r="P693" s="109"/>
      <c r="Q693" s="254"/>
      <c r="R693" s="109"/>
      <c r="S693" s="17"/>
      <c r="T693" s="17"/>
    </row>
    <row r="694" spans="1:20" s="39" customFormat="1" ht="15" x14ac:dyDescent="0.25">
      <c r="A694" s="371"/>
      <c r="B694" s="335"/>
      <c r="D694" s="280" t="s">
        <v>322</v>
      </c>
      <c r="E694" s="338">
        <v>681</v>
      </c>
      <c r="F694" s="275">
        <f t="shared" si="100"/>
        <v>2924</v>
      </c>
      <c r="G694" s="131">
        <v>1</v>
      </c>
      <c r="H694" s="274"/>
      <c r="I694" s="115" t="s">
        <v>291</v>
      </c>
      <c r="J694" s="327">
        <f t="shared" si="99"/>
        <v>1662</v>
      </c>
      <c r="K694" s="288" t="str">
        <f t="shared" si="101"/>
        <v>Energie Réactive positive soutirée de la période p-1 en période tarifaire →</v>
      </c>
      <c r="L694" s="272" t="str">
        <f t="shared" si="102"/>
        <v>Soutirage</v>
      </c>
      <c r="M694" s="272" t="s">
        <v>218</v>
      </c>
      <c r="N694" s="272" t="str">
        <f t="shared" si="103"/>
        <v>kvarh</v>
      </c>
      <c r="O694" s="47"/>
      <c r="P694" s="109"/>
      <c r="Q694" s="254"/>
      <c r="R694" s="109"/>
      <c r="S694" s="17"/>
      <c r="T694" s="17"/>
    </row>
    <row r="695" spans="1:20" s="39" customFormat="1" ht="15" x14ac:dyDescent="0.25">
      <c r="A695" s="371"/>
      <c r="B695" s="335"/>
      <c r="D695" s="280" t="s">
        <v>1064</v>
      </c>
      <c r="E695" s="338">
        <v>682</v>
      </c>
      <c r="F695" s="275">
        <f t="shared" si="100"/>
        <v>2928</v>
      </c>
      <c r="G695" s="131">
        <v>1</v>
      </c>
      <c r="H695" s="274"/>
      <c r="I695" s="115" t="s">
        <v>291</v>
      </c>
      <c r="J695" s="327">
        <f t="shared" si="99"/>
        <v>1664</v>
      </c>
      <c r="K695" s="288" t="str">
        <f t="shared" si="101"/>
        <v>Energie Réactive positive soutirée de la période p-1 en période tarifaire →</v>
      </c>
      <c r="L695" s="272" t="str">
        <f t="shared" si="102"/>
        <v>Soutirage</v>
      </c>
      <c r="M695" s="272" t="s">
        <v>226</v>
      </c>
      <c r="N695" s="272" t="str">
        <f t="shared" si="103"/>
        <v>kvarh</v>
      </c>
      <c r="O695" s="47"/>
      <c r="P695" s="109"/>
      <c r="Q695" s="254"/>
      <c r="R695" s="109"/>
      <c r="S695" s="17"/>
      <c r="T695" s="17"/>
    </row>
    <row r="696" spans="1:20" s="39" customFormat="1" ht="15" x14ac:dyDescent="0.25">
      <c r="A696" s="371"/>
      <c r="B696" s="335"/>
      <c r="D696" s="280" t="s">
        <v>1067</v>
      </c>
      <c r="E696" s="338">
        <v>683</v>
      </c>
      <c r="F696" s="275">
        <f t="shared" si="100"/>
        <v>2932</v>
      </c>
      <c r="G696" s="131"/>
      <c r="H696" s="274"/>
      <c r="I696" s="115" t="s">
        <v>291</v>
      </c>
      <c r="J696" s="327">
        <f t="shared" si="99"/>
        <v>1666</v>
      </c>
      <c r="K696" s="288" t="str">
        <f t="shared" si="101"/>
        <v>Energie Réactive positive soutirée de la période p-1 en période tarifaire →</v>
      </c>
      <c r="L696" s="272" t="str">
        <f t="shared" si="102"/>
        <v>Soutirage</v>
      </c>
      <c r="M696" s="272" t="s">
        <v>225</v>
      </c>
      <c r="N696" s="272" t="str">
        <f t="shared" si="103"/>
        <v>kvarh</v>
      </c>
      <c r="O696" s="47"/>
      <c r="P696" s="140"/>
      <c r="Q696" s="254"/>
      <c r="R696" s="140"/>
      <c r="S696" s="17"/>
      <c r="T696" s="17"/>
    </row>
    <row r="697" spans="1:20" s="39" customFormat="1" ht="15" x14ac:dyDescent="0.25">
      <c r="A697" s="371"/>
      <c r="B697" s="335"/>
      <c r="D697" s="280" t="s">
        <v>1068</v>
      </c>
      <c r="E697" s="338">
        <v>684</v>
      </c>
      <c r="F697" s="275">
        <f t="shared" si="100"/>
        <v>2936</v>
      </c>
      <c r="G697" s="131"/>
      <c r="H697" s="274"/>
      <c r="I697" s="115" t="s">
        <v>291</v>
      </c>
      <c r="J697" s="327">
        <f t="shared" si="99"/>
        <v>1668</v>
      </c>
      <c r="K697" s="288" t="str">
        <f t="shared" si="101"/>
        <v>Energie Réactive positive soutirée de la période p-1 en période tarifaire →</v>
      </c>
      <c r="L697" s="272" t="str">
        <f t="shared" si="102"/>
        <v>Soutirage</v>
      </c>
      <c r="M697" s="272" t="s">
        <v>227</v>
      </c>
      <c r="N697" s="272" t="str">
        <f t="shared" si="103"/>
        <v>kvarh</v>
      </c>
      <c r="O697" s="47"/>
      <c r="P697" s="140"/>
      <c r="Q697" s="254"/>
      <c r="R697" s="140"/>
      <c r="S697" s="17"/>
      <c r="T697" s="17"/>
    </row>
    <row r="698" spans="1:20" s="39" customFormat="1" ht="15" x14ac:dyDescent="0.25">
      <c r="A698" s="371"/>
      <c r="B698" s="335"/>
      <c r="D698" s="280" t="s">
        <v>1065</v>
      </c>
      <c r="E698" s="338">
        <v>685</v>
      </c>
      <c r="F698" s="275">
        <f t="shared" si="100"/>
        <v>2940</v>
      </c>
      <c r="G698" s="131"/>
      <c r="H698" s="274"/>
      <c r="I698" s="115" t="s">
        <v>291</v>
      </c>
      <c r="J698" s="327">
        <f t="shared" si="99"/>
        <v>1670</v>
      </c>
      <c r="K698" s="288" t="str">
        <f t="shared" si="101"/>
        <v>Energie Réactive positive soutirée de la période p-1 en période tarifaire →</v>
      </c>
      <c r="L698" s="272" t="str">
        <f t="shared" si="102"/>
        <v>Soutirage</v>
      </c>
      <c r="M698" s="272" t="s">
        <v>221</v>
      </c>
      <c r="N698" s="272" t="str">
        <f t="shared" si="103"/>
        <v>kvarh</v>
      </c>
      <c r="O698" s="47"/>
      <c r="P698" s="140"/>
      <c r="Q698" s="254"/>
      <c r="R698" s="140"/>
      <c r="S698" s="17"/>
      <c r="T698" s="17"/>
    </row>
    <row r="699" spans="1:20" s="39" customFormat="1" ht="15" x14ac:dyDescent="0.25">
      <c r="A699" s="371"/>
      <c r="B699" s="335"/>
      <c r="D699" s="280" t="s">
        <v>323</v>
      </c>
      <c r="E699" s="338">
        <v>686</v>
      </c>
      <c r="F699" s="275">
        <f t="shared" si="100"/>
        <v>2944</v>
      </c>
      <c r="G699" s="131"/>
      <c r="H699" s="274"/>
      <c r="I699" s="115" t="s">
        <v>291</v>
      </c>
      <c r="J699" s="327">
        <f t="shared" si="99"/>
        <v>1672</v>
      </c>
      <c r="K699" s="288" t="str">
        <f t="shared" si="101"/>
        <v>Energie Réactive positive soutirée de la période p-1 en période tarifaire →</v>
      </c>
      <c r="L699" s="272" t="str">
        <f t="shared" si="102"/>
        <v>Soutirage</v>
      </c>
      <c r="M699" s="272" t="s">
        <v>219</v>
      </c>
      <c r="N699" s="272" t="str">
        <f t="shared" si="103"/>
        <v>kvarh</v>
      </c>
      <c r="O699" s="47"/>
      <c r="P699" s="140"/>
      <c r="Q699" s="254"/>
      <c r="R699" s="140"/>
      <c r="S699" s="17"/>
      <c r="T699" s="17"/>
    </row>
    <row r="700" spans="1:20" s="39" customFormat="1" ht="15" x14ac:dyDescent="0.25">
      <c r="A700" s="371"/>
      <c r="B700" s="335"/>
      <c r="D700" s="280" t="s">
        <v>324</v>
      </c>
      <c r="E700" s="338">
        <v>687</v>
      </c>
      <c r="F700" s="275">
        <f t="shared" si="100"/>
        <v>2948</v>
      </c>
      <c r="G700" s="131"/>
      <c r="H700" s="274"/>
      <c r="I700" s="115" t="s">
        <v>291</v>
      </c>
      <c r="J700" s="327">
        <f t="shared" si="99"/>
        <v>1674</v>
      </c>
      <c r="K700" s="288" t="str">
        <f t="shared" si="101"/>
        <v>Energie Réactive positive soutirée de la période p-1 en période tarifaire →</v>
      </c>
      <c r="L700" s="272" t="str">
        <f t="shared" si="102"/>
        <v>Soutirage</v>
      </c>
      <c r="M700" s="272" t="s">
        <v>217</v>
      </c>
      <c r="N700" s="272" t="str">
        <f t="shared" si="103"/>
        <v>kvarh</v>
      </c>
      <c r="O700" s="47"/>
      <c r="P700" s="140"/>
      <c r="Q700" s="254"/>
      <c r="R700" s="140"/>
      <c r="S700" s="17"/>
      <c r="T700" s="17"/>
    </row>
    <row r="701" spans="1:20" s="39" customFormat="1" ht="15" x14ac:dyDescent="0.25">
      <c r="A701" s="371"/>
      <c r="B701" s="335"/>
      <c r="D701" s="280" t="s">
        <v>1066</v>
      </c>
      <c r="E701" s="338">
        <v>688</v>
      </c>
      <c r="F701" s="275">
        <f t="shared" si="100"/>
        <v>2952</v>
      </c>
      <c r="G701" s="131"/>
      <c r="H701" s="274"/>
      <c r="I701" s="115" t="s">
        <v>291</v>
      </c>
      <c r="J701" s="327">
        <f t="shared" si="99"/>
        <v>1676</v>
      </c>
      <c r="K701" s="288" t="str">
        <f t="shared" si="101"/>
        <v>Energie Réactive positive soutirée de la période p-1 en période tarifaire →</v>
      </c>
      <c r="L701" s="272" t="str">
        <f t="shared" si="102"/>
        <v>Soutirage</v>
      </c>
      <c r="M701" s="272" t="s">
        <v>223</v>
      </c>
      <c r="N701" s="272" t="str">
        <f t="shared" si="103"/>
        <v>kvarh</v>
      </c>
      <c r="O701" s="47"/>
      <c r="P701" s="140"/>
      <c r="Q701" s="254"/>
      <c r="R701" s="140"/>
      <c r="S701" s="17"/>
      <c r="T701" s="17"/>
    </row>
    <row r="702" spans="1:20" s="39" customFormat="1" ht="15" x14ac:dyDescent="0.25">
      <c r="A702" s="371"/>
      <c r="B702" s="335"/>
      <c r="D702" s="280" t="s">
        <v>333</v>
      </c>
      <c r="E702" s="338">
        <v>689</v>
      </c>
      <c r="F702" s="275">
        <f t="shared" si="100"/>
        <v>2956</v>
      </c>
      <c r="G702" s="131"/>
      <c r="H702" s="274"/>
      <c r="I702" s="115" t="s">
        <v>291</v>
      </c>
      <c r="J702" s="327">
        <f t="shared" si="99"/>
        <v>1678</v>
      </c>
      <c r="K702" s="288" t="str">
        <f t="shared" si="101"/>
        <v>Energie Réactive positive soutirée de la période p-1 en période tarifaire →</v>
      </c>
      <c r="L702" s="272" t="str">
        <f t="shared" si="102"/>
        <v>Soutirage</v>
      </c>
      <c r="M702" s="269" t="s">
        <v>158</v>
      </c>
      <c r="N702" s="272" t="str">
        <f t="shared" si="103"/>
        <v>kvarh</v>
      </c>
      <c r="O702" s="47"/>
      <c r="P702" s="140"/>
      <c r="Q702" s="254"/>
      <c r="R702" s="140"/>
      <c r="S702" s="17"/>
      <c r="T702" s="17"/>
    </row>
    <row r="703" spans="1:20" s="39" customFormat="1" ht="15" x14ac:dyDescent="0.25">
      <c r="A703" s="371"/>
      <c r="B703" s="335"/>
      <c r="D703" s="280" t="s">
        <v>1062</v>
      </c>
      <c r="E703" s="338">
        <v>690</v>
      </c>
      <c r="F703" s="275">
        <f t="shared" si="100"/>
        <v>2960</v>
      </c>
      <c r="G703" s="131"/>
      <c r="H703" s="274"/>
      <c r="I703" s="115" t="s">
        <v>291</v>
      </c>
      <c r="J703" s="327">
        <f t="shared" si="99"/>
        <v>1680</v>
      </c>
      <c r="K703" s="288" t="str">
        <f t="shared" si="101"/>
        <v>Energie Réactive positive soutirée de la période p-1 en période tarifaire →</v>
      </c>
      <c r="L703" s="272" t="str">
        <f t="shared" si="102"/>
        <v>Soutirage</v>
      </c>
      <c r="M703" s="272" t="s">
        <v>224</v>
      </c>
      <c r="N703" s="272" t="str">
        <f t="shared" si="103"/>
        <v>kvarh</v>
      </c>
      <c r="O703" s="47"/>
      <c r="P703" s="140"/>
      <c r="Q703" s="254"/>
      <c r="R703" s="140"/>
      <c r="S703" s="17"/>
      <c r="T703" s="17"/>
    </row>
    <row r="704" spans="1:20" s="39" customFormat="1" ht="15" x14ac:dyDescent="0.25">
      <c r="A704" s="371"/>
      <c r="B704" s="335"/>
      <c r="D704" s="280" t="s">
        <v>1063</v>
      </c>
      <c r="E704" s="338">
        <v>691</v>
      </c>
      <c r="F704" s="275">
        <f t="shared" si="100"/>
        <v>2964</v>
      </c>
      <c r="G704" s="131"/>
      <c r="H704" s="274"/>
      <c r="I704" s="115" t="s">
        <v>291</v>
      </c>
      <c r="J704" s="327">
        <f t="shared" si="99"/>
        <v>1682</v>
      </c>
      <c r="K704" s="288" t="str">
        <f t="shared" si="101"/>
        <v>Energie Réactive positive soutirée de la période p-1 en période tarifaire →</v>
      </c>
      <c r="L704" s="272" t="str">
        <f t="shared" si="102"/>
        <v>Soutirage</v>
      </c>
      <c r="M704" s="272" t="s">
        <v>229</v>
      </c>
      <c r="N704" s="272" t="str">
        <f t="shared" si="103"/>
        <v>kvarh</v>
      </c>
      <c r="O704" s="47"/>
      <c r="P704" s="140"/>
      <c r="Q704" s="254"/>
      <c r="R704" s="140"/>
      <c r="S704" s="17"/>
      <c r="T704" s="17"/>
    </row>
    <row r="705" spans="1:20" s="39" customFormat="1" ht="15" x14ac:dyDescent="0.25">
      <c r="B705" s="335"/>
      <c r="C705" s="87"/>
      <c r="D705" s="262" t="s">
        <v>1015</v>
      </c>
      <c r="E705" s="338">
        <v>692</v>
      </c>
      <c r="F705" s="275">
        <f t="shared" si="100"/>
        <v>2968</v>
      </c>
      <c r="G705" s="274"/>
      <c r="H705" s="274"/>
      <c r="I705" s="115" t="s">
        <v>291</v>
      </c>
      <c r="J705" s="327">
        <f t="shared" si="99"/>
        <v>1684</v>
      </c>
      <c r="K705" s="303" t="str">
        <f>CONCATENATE("Cumule Energie Réactive Positive Soutirée sur la période p-1 [",J691,"-",J695,"]")</f>
        <v>Cumule Energie Réactive Positive Soutirée sur la période p-1 [1656-1664]</v>
      </c>
      <c r="L705" s="368" t="str">
        <f>L695</f>
        <v>Soutirage</v>
      </c>
      <c r="M705" s="264" t="s">
        <v>779</v>
      </c>
      <c r="N705" s="264" t="str">
        <f>N695</f>
        <v>kvarh</v>
      </c>
      <c r="O705" s="47"/>
      <c r="Q705" s="110"/>
      <c r="S705" s="31"/>
      <c r="T705" s="24"/>
    </row>
    <row r="706" spans="1:20" s="39" customFormat="1" ht="15" x14ac:dyDescent="0.25">
      <c r="B706" s="335"/>
      <c r="D706" s="218" t="s">
        <v>362</v>
      </c>
      <c r="E706" s="338">
        <v>693</v>
      </c>
      <c r="F706" s="275">
        <f t="shared" si="100"/>
        <v>2972</v>
      </c>
      <c r="G706" s="131">
        <v>1</v>
      </c>
      <c r="H706" s="274"/>
      <c r="I706" s="155" t="s">
        <v>495</v>
      </c>
      <c r="J706" s="327">
        <f t="shared" si="99"/>
        <v>1686</v>
      </c>
      <c r="K706" s="286" t="s">
        <v>958</v>
      </c>
      <c r="L706" s="143" t="s">
        <v>567</v>
      </c>
      <c r="M706" s="198" t="s">
        <v>166</v>
      </c>
      <c r="N706" s="55" t="s">
        <v>298</v>
      </c>
      <c r="O706" s="47" t="s">
        <v>600</v>
      </c>
      <c r="P706" s="109"/>
      <c r="Q706" s="254"/>
      <c r="R706" s="109"/>
      <c r="S706" s="17"/>
      <c r="T706" s="17"/>
    </row>
    <row r="707" spans="1:20" s="39" customFormat="1" ht="15" x14ac:dyDescent="0.25">
      <c r="B707" s="335"/>
      <c r="D707" s="218" t="s">
        <v>363</v>
      </c>
      <c r="E707" s="338">
        <v>694</v>
      </c>
      <c r="F707" s="275">
        <f t="shared" si="100"/>
        <v>2976</v>
      </c>
      <c r="G707" s="131">
        <v>1</v>
      </c>
      <c r="H707" s="274"/>
      <c r="I707" s="155" t="s">
        <v>495</v>
      </c>
      <c r="J707" s="327">
        <f t="shared" si="99"/>
        <v>1688</v>
      </c>
      <c r="K707" s="286" t="s">
        <v>959</v>
      </c>
      <c r="L707" s="143" t="s">
        <v>567</v>
      </c>
      <c r="M707" s="198" t="s">
        <v>166</v>
      </c>
      <c r="N707" s="55" t="s">
        <v>298</v>
      </c>
      <c r="O707" s="47" t="s">
        <v>600</v>
      </c>
      <c r="P707" s="109"/>
      <c r="Q707" s="254"/>
      <c r="R707" s="109"/>
      <c r="S707" s="17"/>
      <c r="T707" s="17"/>
    </row>
    <row r="708" spans="1:20" s="39" customFormat="1" ht="15" x14ac:dyDescent="0.25">
      <c r="B708" s="335"/>
      <c r="D708" s="218" t="s">
        <v>366</v>
      </c>
      <c r="E708" s="338">
        <v>695</v>
      </c>
      <c r="F708" s="275">
        <f t="shared" si="100"/>
        <v>2980</v>
      </c>
      <c r="G708" s="131">
        <v>3</v>
      </c>
      <c r="H708" s="274"/>
      <c r="I708" s="115" t="s">
        <v>291</v>
      </c>
      <c r="J708" s="327">
        <f t="shared" si="99"/>
        <v>1690</v>
      </c>
      <c r="K708" s="286" t="s">
        <v>780</v>
      </c>
      <c r="L708" s="197" t="s">
        <v>568</v>
      </c>
      <c r="M708" s="198" t="s">
        <v>166</v>
      </c>
      <c r="N708" s="197" t="s">
        <v>568</v>
      </c>
      <c r="O708" s="47"/>
      <c r="P708" s="109"/>
      <c r="Q708" s="254"/>
      <c r="R708" s="109"/>
      <c r="S708" s="17"/>
      <c r="T708" s="17"/>
    </row>
    <row r="709" spans="1:20" ht="15" x14ac:dyDescent="0.25">
      <c r="A709" s="39"/>
      <c r="B709" s="334"/>
      <c r="D709" s="120" t="s">
        <v>523</v>
      </c>
      <c r="E709" s="338">
        <v>696</v>
      </c>
      <c r="F709" s="275">
        <f t="shared" si="100"/>
        <v>2984</v>
      </c>
      <c r="G709" s="131">
        <v>4</v>
      </c>
      <c r="H709" s="274"/>
      <c r="I709" s="115" t="s">
        <v>291</v>
      </c>
      <c r="J709" s="327">
        <f t="shared" si="99"/>
        <v>1692</v>
      </c>
      <c r="K709" s="283" t="s">
        <v>601</v>
      </c>
      <c r="L709" s="143" t="s">
        <v>567</v>
      </c>
      <c r="M709" s="198" t="s">
        <v>166</v>
      </c>
      <c r="N709" s="48" t="s">
        <v>588</v>
      </c>
      <c r="O709" s="144" t="s">
        <v>686</v>
      </c>
      <c r="Q709" s="254"/>
      <c r="S709" s="17"/>
      <c r="T709" s="17"/>
    </row>
    <row r="710" spans="1:20" ht="15" x14ac:dyDescent="0.25">
      <c r="A710" s="39"/>
      <c r="B710" s="334"/>
      <c r="D710" s="120" t="s">
        <v>756</v>
      </c>
      <c r="E710" s="338">
        <v>697</v>
      </c>
      <c r="F710" s="275">
        <f t="shared" si="100"/>
        <v>2988</v>
      </c>
      <c r="G710" s="131">
        <v>1</v>
      </c>
      <c r="H710" s="274"/>
      <c r="I710" s="115" t="s">
        <v>291</v>
      </c>
      <c r="J710" s="327">
        <f t="shared" si="99"/>
        <v>1694</v>
      </c>
      <c r="K710" s="283" t="s">
        <v>960</v>
      </c>
      <c r="L710" s="143" t="s">
        <v>566</v>
      </c>
      <c r="M710" s="198" t="s">
        <v>166</v>
      </c>
      <c r="N710" s="48" t="s">
        <v>295</v>
      </c>
      <c r="O710" s="47"/>
      <c r="Q710" s="254"/>
      <c r="S710" s="17"/>
      <c r="T710" s="17"/>
    </row>
    <row r="711" spans="1:20" ht="15" x14ac:dyDescent="0.25">
      <c r="A711" s="39"/>
      <c r="B711" s="334"/>
      <c r="D711" s="120" t="s">
        <v>755</v>
      </c>
      <c r="E711" s="338">
        <v>698</v>
      </c>
      <c r="F711" s="275">
        <f t="shared" si="100"/>
        <v>2992</v>
      </c>
      <c r="G711" s="131">
        <v>1</v>
      </c>
      <c r="H711" s="274"/>
      <c r="I711" s="115" t="s">
        <v>291</v>
      </c>
      <c r="J711" s="327">
        <f t="shared" si="99"/>
        <v>1696</v>
      </c>
      <c r="K711" s="283" t="s">
        <v>961</v>
      </c>
      <c r="L711" s="143" t="s">
        <v>567</v>
      </c>
      <c r="M711" s="198" t="s">
        <v>166</v>
      </c>
      <c r="N711" s="48" t="s">
        <v>295</v>
      </c>
      <c r="O711" s="47"/>
      <c r="Q711" s="254"/>
      <c r="S711" s="17"/>
      <c r="T711" s="17"/>
    </row>
    <row r="712" spans="1:20" ht="15" x14ac:dyDescent="0.25">
      <c r="B712" s="334"/>
      <c r="D712" s="120" t="s">
        <v>757</v>
      </c>
      <c r="E712" s="338">
        <v>699</v>
      </c>
      <c r="F712" s="275">
        <f t="shared" si="100"/>
        <v>2996</v>
      </c>
      <c r="G712" s="131">
        <v>1</v>
      </c>
      <c r="H712" s="274"/>
      <c r="I712" s="115" t="s">
        <v>291</v>
      </c>
      <c r="J712" s="327">
        <f t="shared" si="99"/>
        <v>1698</v>
      </c>
      <c r="K712" s="284" t="s">
        <v>962</v>
      </c>
      <c r="L712" s="143" t="s">
        <v>566</v>
      </c>
      <c r="M712" s="198" t="s">
        <v>166</v>
      </c>
      <c r="N712" s="48" t="s">
        <v>294</v>
      </c>
      <c r="O712" s="47"/>
      <c r="Q712" s="254"/>
      <c r="S712" s="17"/>
      <c r="T712" s="17"/>
    </row>
    <row r="713" spans="1:20" ht="15" x14ac:dyDescent="0.25">
      <c r="B713" s="334"/>
      <c r="D713" s="120" t="s">
        <v>758</v>
      </c>
      <c r="E713" s="338">
        <v>700</v>
      </c>
      <c r="F713" s="275">
        <f t="shared" si="100"/>
        <v>3000</v>
      </c>
      <c r="G713" s="131">
        <v>1</v>
      </c>
      <c r="H713" s="274"/>
      <c r="I713" s="115" t="s">
        <v>291</v>
      </c>
      <c r="J713" s="327">
        <f t="shared" si="99"/>
        <v>1700</v>
      </c>
      <c r="K713" s="284" t="s">
        <v>963</v>
      </c>
      <c r="L713" s="143" t="s">
        <v>567</v>
      </c>
      <c r="M713" s="198" t="s">
        <v>166</v>
      </c>
      <c r="N713" s="48" t="s">
        <v>294</v>
      </c>
      <c r="O713" s="47"/>
      <c r="Q713" s="254"/>
      <c r="S713" s="17"/>
      <c r="T713" s="17"/>
    </row>
    <row r="714" spans="1:20" ht="15" x14ac:dyDescent="0.25">
      <c r="B714" s="335"/>
      <c r="D714" s="120" t="s">
        <v>759</v>
      </c>
      <c r="E714" s="338">
        <v>701</v>
      </c>
      <c r="F714" s="275">
        <f t="shared" si="100"/>
        <v>3004</v>
      </c>
      <c r="G714" s="131">
        <v>2</v>
      </c>
      <c r="H714" s="274"/>
      <c r="I714" s="115" t="s">
        <v>291</v>
      </c>
      <c r="J714" s="327">
        <f t="shared" si="99"/>
        <v>1702</v>
      </c>
      <c r="K714" s="283" t="s">
        <v>761</v>
      </c>
      <c r="L714" s="143" t="s">
        <v>566</v>
      </c>
      <c r="M714" s="198" t="s">
        <v>166</v>
      </c>
      <c r="N714" s="46" t="s">
        <v>299</v>
      </c>
      <c r="O714" s="47"/>
      <c r="Q714" s="254"/>
      <c r="S714" s="17"/>
      <c r="T714" s="17"/>
    </row>
    <row r="715" spans="1:20" ht="15" x14ac:dyDescent="0.25">
      <c r="B715" s="335"/>
      <c r="D715" s="120" t="s">
        <v>760</v>
      </c>
      <c r="E715" s="338">
        <v>702</v>
      </c>
      <c r="F715" s="275">
        <f t="shared" si="100"/>
        <v>3008</v>
      </c>
      <c r="G715" s="131">
        <v>2</v>
      </c>
      <c r="H715" s="274"/>
      <c r="I715" s="115" t="s">
        <v>291</v>
      </c>
      <c r="J715" s="327">
        <f t="shared" si="99"/>
        <v>1704</v>
      </c>
      <c r="K715" s="283" t="s">
        <v>762</v>
      </c>
      <c r="L715" s="143" t="s">
        <v>567</v>
      </c>
      <c r="M715" s="198" t="s">
        <v>166</v>
      </c>
      <c r="N715" s="46" t="s">
        <v>299</v>
      </c>
      <c r="O715" s="47"/>
      <c r="Q715" s="254"/>
      <c r="S715" s="17"/>
      <c r="T715" s="17"/>
    </row>
    <row r="716" spans="1:20" s="39" customFormat="1" ht="15" x14ac:dyDescent="0.25">
      <c r="B716" s="334"/>
      <c r="C716" s="87"/>
      <c r="D716" s="79" t="s">
        <v>767</v>
      </c>
      <c r="E716" s="338">
        <v>703</v>
      </c>
      <c r="F716" s="275">
        <f t="shared" si="100"/>
        <v>3012</v>
      </c>
      <c r="G716" s="131">
        <v>9</v>
      </c>
      <c r="H716" s="274"/>
      <c r="I716" s="115" t="s">
        <v>291</v>
      </c>
      <c r="J716" s="327">
        <f t="shared" si="99"/>
        <v>1706</v>
      </c>
      <c r="K716" s="283" t="s">
        <v>695</v>
      </c>
      <c r="L716" s="194"/>
      <c r="M716" s="160"/>
      <c r="N716" s="160"/>
      <c r="O716" s="47"/>
      <c r="Q716" s="40"/>
      <c r="S716" s="31"/>
      <c r="T716" s="24"/>
    </row>
    <row r="717" spans="1:20" s="39" customFormat="1" ht="15" x14ac:dyDescent="0.25">
      <c r="B717" s="334"/>
      <c r="C717" s="87"/>
      <c r="D717" s="213" t="s">
        <v>614</v>
      </c>
      <c r="E717" s="338">
        <v>704</v>
      </c>
      <c r="F717" s="275">
        <f t="shared" si="100"/>
        <v>3016</v>
      </c>
      <c r="G717" s="131">
        <v>9</v>
      </c>
      <c r="H717" s="274"/>
      <c r="I717" s="115" t="s">
        <v>291</v>
      </c>
      <c r="J717" s="327">
        <f t="shared" si="99"/>
        <v>1708</v>
      </c>
      <c r="K717" s="283" t="s">
        <v>694</v>
      </c>
      <c r="L717" s="194"/>
      <c r="M717" s="163"/>
      <c r="N717" s="163"/>
      <c r="O717" s="47"/>
      <c r="Q717" s="40"/>
      <c r="S717" s="31"/>
      <c r="T717" s="24"/>
    </row>
    <row r="718" spans="1:20" s="39" customFormat="1" ht="15" x14ac:dyDescent="0.25">
      <c r="B718" s="335"/>
      <c r="D718" s="218" t="s">
        <v>721</v>
      </c>
      <c r="E718" s="338">
        <v>705</v>
      </c>
      <c r="F718" s="275">
        <f t="shared" si="100"/>
        <v>3020</v>
      </c>
      <c r="G718" s="131">
        <v>1</v>
      </c>
      <c r="H718" s="274"/>
      <c r="I718" s="115" t="s">
        <v>291</v>
      </c>
      <c r="J718" s="327">
        <f t="shared" si="99"/>
        <v>1710</v>
      </c>
      <c r="K718" s="286" t="s">
        <v>903</v>
      </c>
      <c r="L718" s="163" t="s">
        <v>567</v>
      </c>
      <c r="M718" s="163" t="s">
        <v>158</v>
      </c>
      <c r="N718" s="272" t="s">
        <v>293</v>
      </c>
      <c r="O718" s="47"/>
      <c r="Q718" s="254"/>
      <c r="S718" s="31"/>
      <c r="T718" s="24"/>
    </row>
    <row r="719" spans="1:20" s="39" customFormat="1" ht="15" x14ac:dyDescent="0.25">
      <c r="B719" s="335"/>
      <c r="D719" s="218" t="s">
        <v>722</v>
      </c>
      <c r="E719" s="338">
        <v>706</v>
      </c>
      <c r="F719" s="275">
        <f t="shared" si="100"/>
        <v>3024</v>
      </c>
      <c r="G719" s="131">
        <v>1</v>
      </c>
      <c r="H719" s="274"/>
      <c r="I719" s="115" t="s">
        <v>291</v>
      </c>
      <c r="J719" s="327">
        <f t="shared" si="99"/>
        <v>1712</v>
      </c>
      <c r="K719" s="292" t="s">
        <v>745</v>
      </c>
      <c r="L719" s="163" t="s">
        <v>567</v>
      </c>
      <c r="M719" s="163" t="s">
        <v>217</v>
      </c>
      <c r="N719" s="272" t="s">
        <v>293</v>
      </c>
      <c r="O719" s="47"/>
      <c r="Q719" s="254"/>
      <c r="S719" s="31"/>
      <c r="T719" s="24"/>
    </row>
    <row r="720" spans="1:20" s="39" customFormat="1" ht="15" x14ac:dyDescent="0.25">
      <c r="B720" s="335"/>
      <c r="D720" s="218" t="s">
        <v>723</v>
      </c>
      <c r="E720" s="338">
        <v>707</v>
      </c>
      <c r="F720" s="275">
        <f t="shared" si="100"/>
        <v>3028</v>
      </c>
      <c r="G720" s="131">
        <v>1</v>
      </c>
      <c r="H720" s="274"/>
      <c r="I720" s="115" t="s">
        <v>291</v>
      </c>
      <c r="J720" s="327">
        <f t="shared" si="99"/>
        <v>1714</v>
      </c>
      <c r="K720" s="292" t="s">
        <v>745</v>
      </c>
      <c r="L720" s="163" t="s">
        <v>567</v>
      </c>
      <c r="M720" s="163" t="s">
        <v>218</v>
      </c>
      <c r="N720" s="272" t="s">
        <v>293</v>
      </c>
      <c r="O720" s="47"/>
      <c r="Q720" s="254"/>
      <c r="S720" s="31"/>
      <c r="T720" s="24"/>
    </row>
    <row r="721" spans="2:20" s="39" customFormat="1" ht="15" x14ac:dyDescent="0.25">
      <c r="B721" s="335"/>
      <c r="D721" s="218" t="s">
        <v>724</v>
      </c>
      <c r="E721" s="338">
        <v>708</v>
      </c>
      <c r="F721" s="275">
        <f t="shared" si="100"/>
        <v>3032</v>
      </c>
      <c r="G721" s="131">
        <v>1</v>
      </c>
      <c r="H721" s="274"/>
      <c r="I721" s="115" t="s">
        <v>291</v>
      </c>
      <c r="J721" s="327">
        <f t="shared" si="99"/>
        <v>1716</v>
      </c>
      <c r="K721" s="292" t="s">
        <v>745</v>
      </c>
      <c r="L721" s="163" t="s">
        <v>567</v>
      </c>
      <c r="M721" s="163" t="s">
        <v>219</v>
      </c>
      <c r="N721" s="272" t="s">
        <v>293</v>
      </c>
      <c r="O721" s="47"/>
      <c r="Q721" s="254"/>
      <c r="S721" s="31"/>
      <c r="T721" s="24"/>
    </row>
    <row r="722" spans="2:20" s="39" customFormat="1" ht="15" x14ac:dyDescent="0.25">
      <c r="B722" s="335"/>
      <c r="D722" s="218" t="s">
        <v>725</v>
      </c>
      <c r="E722" s="338">
        <v>709</v>
      </c>
      <c r="F722" s="275">
        <f t="shared" si="100"/>
        <v>3036</v>
      </c>
      <c r="G722" s="131">
        <v>1</v>
      </c>
      <c r="H722" s="274"/>
      <c r="I722" s="115" t="s">
        <v>291</v>
      </c>
      <c r="J722" s="327">
        <f t="shared" si="99"/>
        <v>1718</v>
      </c>
      <c r="K722" s="292" t="s">
        <v>745</v>
      </c>
      <c r="L722" s="163" t="s">
        <v>567</v>
      </c>
      <c r="M722" s="163" t="s">
        <v>220</v>
      </c>
      <c r="N722" s="272" t="s">
        <v>293</v>
      </c>
      <c r="O722" s="47"/>
      <c r="Q722" s="254"/>
      <c r="S722" s="31"/>
      <c r="T722" s="24"/>
    </row>
    <row r="723" spans="2:20" s="39" customFormat="1" ht="15" x14ac:dyDescent="0.25">
      <c r="B723" s="335"/>
      <c r="D723" s="218" t="s">
        <v>726</v>
      </c>
      <c r="E723" s="338">
        <v>710</v>
      </c>
      <c r="F723" s="275">
        <f t="shared" si="100"/>
        <v>3040</v>
      </c>
      <c r="G723" s="131">
        <v>1</v>
      </c>
      <c r="H723" s="274"/>
      <c r="I723" s="115" t="s">
        <v>291</v>
      </c>
      <c r="J723" s="327">
        <f t="shared" si="99"/>
        <v>1720</v>
      </c>
      <c r="K723" s="292" t="s">
        <v>745</v>
      </c>
      <c r="L723" s="163" t="s">
        <v>567</v>
      </c>
      <c r="M723" s="163" t="s">
        <v>507</v>
      </c>
      <c r="N723" s="272" t="s">
        <v>293</v>
      </c>
      <c r="O723" s="47"/>
      <c r="Q723" s="254"/>
      <c r="S723" s="31"/>
      <c r="T723" s="24"/>
    </row>
    <row r="724" spans="2:20" s="39" customFormat="1" ht="15" x14ac:dyDescent="0.25">
      <c r="B724" s="335"/>
      <c r="D724" s="218" t="s">
        <v>727</v>
      </c>
      <c r="E724" s="338">
        <v>711</v>
      </c>
      <c r="F724" s="275">
        <f t="shared" si="100"/>
        <v>3044</v>
      </c>
      <c r="G724" s="131">
        <v>1</v>
      </c>
      <c r="H724" s="274"/>
      <c r="I724" s="115" t="s">
        <v>291</v>
      </c>
      <c r="J724" s="327">
        <f t="shared" si="99"/>
        <v>1722</v>
      </c>
      <c r="K724" s="292" t="s">
        <v>745</v>
      </c>
      <c r="L724" s="163" t="s">
        <v>567</v>
      </c>
      <c r="M724" s="163" t="s">
        <v>507</v>
      </c>
      <c r="N724" s="272" t="s">
        <v>293</v>
      </c>
      <c r="O724" s="47"/>
      <c r="Q724" s="254"/>
      <c r="S724" s="31"/>
      <c r="T724" s="24"/>
    </row>
    <row r="725" spans="2:20" s="39" customFormat="1" ht="15" x14ac:dyDescent="0.25">
      <c r="B725" s="335"/>
      <c r="D725" s="218" t="s">
        <v>728</v>
      </c>
      <c r="E725" s="338">
        <v>712</v>
      </c>
      <c r="F725" s="275">
        <f t="shared" si="100"/>
        <v>3048</v>
      </c>
      <c r="G725" s="131">
        <v>1</v>
      </c>
      <c r="H725" s="274"/>
      <c r="I725" s="115" t="s">
        <v>291</v>
      </c>
      <c r="J725" s="327">
        <f t="shared" si="99"/>
        <v>1724</v>
      </c>
      <c r="K725" s="292" t="s">
        <v>745</v>
      </c>
      <c r="L725" s="163" t="s">
        <v>567</v>
      </c>
      <c r="M725" s="163" t="s">
        <v>507</v>
      </c>
      <c r="N725" s="272" t="s">
        <v>293</v>
      </c>
      <c r="O725" s="47"/>
      <c r="Q725" s="254"/>
      <c r="S725" s="31"/>
      <c r="T725" s="24"/>
    </row>
    <row r="726" spans="2:20" s="39" customFormat="1" ht="15" x14ac:dyDescent="0.25">
      <c r="B726" s="333"/>
      <c r="C726" s="87"/>
      <c r="D726" s="262" t="s">
        <v>1015</v>
      </c>
      <c r="E726" s="338">
        <v>713</v>
      </c>
      <c r="F726" s="275">
        <f t="shared" si="100"/>
        <v>3052</v>
      </c>
      <c r="G726" s="274"/>
      <c r="H726" s="274"/>
      <c r="I726" s="115" t="s">
        <v>291</v>
      </c>
      <c r="J726" s="327">
        <f t="shared" si="99"/>
        <v>1726</v>
      </c>
      <c r="K726" s="303" t="str">
        <f>CONCATENATE("Cumule Energie Active injectée sur la période p-1 [",J718,"-",J725,"]")</f>
        <v>Cumule Energie Active injectée sur la période p-1 [1710-1724]</v>
      </c>
      <c r="L726" s="368" t="str">
        <f>L725</f>
        <v>Injection</v>
      </c>
      <c r="M726" s="264" t="s">
        <v>779</v>
      </c>
      <c r="N726" s="264" t="str">
        <f>N725</f>
        <v>kWh</v>
      </c>
      <c r="O726" s="47"/>
      <c r="Q726" s="110"/>
      <c r="S726" s="31"/>
      <c r="T726" s="24"/>
    </row>
    <row r="727" spans="2:20" s="39" customFormat="1" ht="15" x14ac:dyDescent="0.25">
      <c r="B727" s="335"/>
      <c r="D727" s="218" t="s">
        <v>729</v>
      </c>
      <c r="E727" s="338">
        <v>714</v>
      </c>
      <c r="F727" s="275">
        <f t="shared" si="100"/>
        <v>3056</v>
      </c>
      <c r="G727" s="131">
        <v>1</v>
      </c>
      <c r="H727" s="274"/>
      <c r="I727" s="115" t="s">
        <v>291</v>
      </c>
      <c r="J727" s="327">
        <f t="shared" si="99"/>
        <v>1728</v>
      </c>
      <c r="K727" s="286" t="s">
        <v>904</v>
      </c>
      <c r="L727" s="163" t="s">
        <v>567</v>
      </c>
      <c r="M727" s="163" t="s">
        <v>158</v>
      </c>
      <c r="N727" s="272" t="s">
        <v>296</v>
      </c>
      <c r="O727" s="47"/>
      <c r="Q727" s="254"/>
      <c r="S727" s="31"/>
      <c r="T727" s="24"/>
    </row>
    <row r="728" spans="2:20" s="39" customFormat="1" ht="15" x14ac:dyDescent="0.25">
      <c r="B728" s="335"/>
      <c r="D728" s="218" t="s">
        <v>730</v>
      </c>
      <c r="E728" s="338">
        <v>715</v>
      </c>
      <c r="F728" s="275">
        <f t="shared" si="100"/>
        <v>3060</v>
      </c>
      <c r="G728" s="131">
        <v>1</v>
      </c>
      <c r="H728" s="274"/>
      <c r="I728" s="115" t="s">
        <v>291</v>
      </c>
      <c r="J728" s="327">
        <f t="shared" si="99"/>
        <v>1730</v>
      </c>
      <c r="K728" s="292" t="s">
        <v>746</v>
      </c>
      <c r="L728" s="163" t="s">
        <v>567</v>
      </c>
      <c r="M728" s="163" t="s">
        <v>217</v>
      </c>
      <c r="N728" s="272" t="s">
        <v>296</v>
      </c>
      <c r="O728" s="47"/>
      <c r="Q728" s="254"/>
      <c r="S728" s="31"/>
      <c r="T728" s="24"/>
    </row>
    <row r="729" spans="2:20" s="39" customFormat="1" ht="15" x14ac:dyDescent="0.25">
      <c r="B729" s="335"/>
      <c r="D729" s="218" t="s">
        <v>731</v>
      </c>
      <c r="E729" s="338">
        <v>716</v>
      </c>
      <c r="F729" s="275">
        <f t="shared" si="100"/>
        <v>3064</v>
      </c>
      <c r="G729" s="131">
        <v>1</v>
      </c>
      <c r="H729" s="274"/>
      <c r="I729" s="115" t="s">
        <v>291</v>
      </c>
      <c r="J729" s="327">
        <f t="shared" si="99"/>
        <v>1732</v>
      </c>
      <c r="K729" s="292" t="s">
        <v>746</v>
      </c>
      <c r="L729" s="163" t="s">
        <v>567</v>
      </c>
      <c r="M729" s="163" t="s">
        <v>218</v>
      </c>
      <c r="N729" s="272" t="s">
        <v>296</v>
      </c>
      <c r="O729" s="47"/>
      <c r="Q729" s="254"/>
      <c r="S729" s="31"/>
      <c r="T729" s="24"/>
    </row>
    <row r="730" spans="2:20" s="39" customFormat="1" ht="15" x14ac:dyDescent="0.25">
      <c r="B730" s="335"/>
      <c r="D730" s="218" t="s">
        <v>732</v>
      </c>
      <c r="E730" s="338">
        <v>717</v>
      </c>
      <c r="F730" s="275">
        <f t="shared" si="100"/>
        <v>3068</v>
      </c>
      <c r="G730" s="131">
        <v>1</v>
      </c>
      <c r="H730" s="274"/>
      <c r="I730" s="115" t="s">
        <v>291</v>
      </c>
      <c r="J730" s="327">
        <f t="shared" si="99"/>
        <v>1734</v>
      </c>
      <c r="K730" s="292" t="s">
        <v>746</v>
      </c>
      <c r="L730" s="163" t="s">
        <v>567</v>
      </c>
      <c r="M730" s="163" t="s">
        <v>219</v>
      </c>
      <c r="N730" s="272" t="s">
        <v>296</v>
      </c>
      <c r="O730" s="47"/>
      <c r="Q730" s="254"/>
      <c r="S730" s="31"/>
      <c r="T730" s="24"/>
    </row>
    <row r="731" spans="2:20" s="39" customFormat="1" ht="15" x14ac:dyDescent="0.25">
      <c r="B731" s="335"/>
      <c r="D731" s="218" t="s">
        <v>733</v>
      </c>
      <c r="E731" s="338">
        <v>718</v>
      </c>
      <c r="F731" s="275">
        <f t="shared" si="100"/>
        <v>3072</v>
      </c>
      <c r="G731" s="131">
        <v>1</v>
      </c>
      <c r="H731" s="274"/>
      <c r="I731" s="115" t="s">
        <v>291</v>
      </c>
      <c r="J731" s="327">
        <f t="shared" si="99"/>
        <v>1736</v>
      </c>
      <c r="K731" s="292" t="s">
        <v>746</v>
      </c>
      <c r="L731" s="163" t="s">
        <v>567</v>
      </c>
      <c r="M731" s="163" t="s">
        <v>220</v>
      </c>
      <c r="N731" s="272" t="s">
        <v>296</v>
      </c>
      <c r="O731" s="47"/>
      <c r="Q731" s="254"/>
      <c r="S731" s="31"/>
      <c r="T731" s="24"/>
    </row>
    <row r="732" spans="2:20" s="39" customFormat="1" ht="15" x14ac:dyDescent="0.25">
      <c r="B732" s="335"/>
      <c r="D732" s="218" t="s">
        <v>734</v>
      </c>
      <c r="E732" s="338">
        <v>719</v>
      </c>
      <c r="F732" s="275">
        <f t="shared" si="100"/>
        <v>3076</v>
      </c>
      <c r="G732" s="131">
        <v>1</v>
      </c>
      <c r="H732" s="274"/>
      <c r="I732" s="115" t="s">
        <v>291</v>
      </c>
      <c r="J732" s="327">
        <f t="shared" si="99"/>
        <v>1738</v>
      </c>
      <c r="K732" s="292" t="s">
        <v>746</v>
      </c>
      <c r="L732" s="163" t="s">
        <v>567</v>
      </c>
      <c r="M732" s="163" t="s">
        <v>507</v>
      </c>
      <c r="N732" s="272" t="s">
        <v>296</v>
      </c>
      <c r="O732" s="47"/>
      <c r="Q732" s="254"/>
      <c r="S732" s="31"/>
      <c r="T732" s="24"/>
    </row>
    <row r="733" spans="2:20" s="39" customFormat="1" ht="15" x14ac:dyDescent="0.25">
      <c r="B733" s="335"/>
      <c r="C733" s="87"/>
      <c r="D733" s="218" t="s">
        <v>735</v>
      </c>
      <c r="E733" s="338">
        <v>720</v>
      </c>
      <c r="F733" s="275">
        <f t="shared" si="100"/>
        <v>3080</v>
      </c>
      <c r="G733" s="131">
        <v>1</v>
      </c>
      <c r="H733" s="274"/>
      <c r="I733" s="115" t="s">
        <v>291</v>
      </c>
      <c r="J733" s="327">
        <f t="shared" si="99"/>
        <v>1740</v>
      </c>
      <c r="K733" s="292" t="s">
        <v>746</v>
      </c>
      <c r="L733" s="163" t="s">
        <v>567</v>
      </c>
      <c r="M733" s="163" t="s">
        <v>507</v>
      </c>
      <c r="N733" s="272" t="s">
        <v>296</v>
      </c>
      <c r="O733" s="47"/>
      <c r="Q733" s="254"/>
      <c r="S733" s="31"/>
      <c r="T733" s="24"/>
    </row>
    <row r="734" spans="2:20" s="39" customFormat="1" ht="15" x14ac:dyDescent="0.25">
      <c r="B734" s="335"/>
      <c r="C734" s="87"/>
      <c r="D734" s="218" t="s">
        <v>736</v>
      </c>
      <c r="E734" s="338">
        <v>721</v>
      </c>
      <c r="F734" s="275">
        <f t="shared" si="100"/>
        <v>3084</v>
      </c>
      <c r="G734" s="131">
        <v>1</v>
      </c>
      <c r="H734" s="274"/>
      <c r="I734" s="115" t="s">
        <v>291</v>
      </c>
      <c r="J734" s="327">
        <f t="shared" si="99"/>
        <v>1742</v>
      </c>
      <c r="K734" s="292" t="s">
        <v>746</v>
      </c>
      <c r="L734" s="163" t="s">
        <v>567</v>
      </c>
      <c r="M734" s="163" t="s">
        <v>507</v>
      </c>
      <c r="N734" s="272" t="s">
        <v>296</v>
      </c>
      <c r="O734" s="47"/>
      <c r="Q734" s="40"/>
      <c r="S734" s="31"/>
      <c r="T734" s="24"/>
    </row>
    <row r="735" spans="2:20" s="39" customFormat="1" ht="15" x14ac:dyDescent="0.25">
      <c r="B735" s="333"/>
      <c r="C735" s="87"/>
      <c r="D735" s="262" t="s">
        <v>1015</v>
      </c>
      <c r="E735" s="338">
        <v>722</v>
      </c>
      <c r="F735" s="275">
        <f t="shared" si="100"/>
        <v>3088</v>
      </c>
      <c r="G735" s="274"/>
      <c r="H735" s="274"/>
      <c r="I735" s="115" t="s">
        <v>291</v>
      </c>
      <c r="J735" s="327">
        <f t="shared" si="99"/>
        <v>1744</v>
      </c>
      <c r="K735" s="303" t="str">
        <f>CONCATENATE("Cumule Energie Réactive Négative injectée sur la période p-1 [",J727,"-",J734,"]")</f>
        <v>Cumule Energie Réactive Négative injectée sur la période p-1 [1728-1742]</v>
      </c>
      <c r="L735" s="368" t="str">
        <f>L734</f>
        <v>Injection</v>
      </c>
      <c r="M735" s="264" t="s">
        <v>779</v>
      </c>
      <c r="N735" s="264" t="str">
        <f>N734</f>
        <v>kvarh</v>
      </c>
      <c r="O735" s="47"/>
      <c r="Q735" s="110"/>
      <c r="S735" s="31"/>
      <c r="T735" s="24"/>
    </row>
    <row r="736" spans="2:20" s="39" customFormat="1" ht="15" x14ac:dyDescent="0.25">
      <c r="B736" s="335"/>
      <c r="C736" s="87"/>
      <c r="D736" s="218" t="s">
        <v>737</v>
      </c>
      <c r="E736" s="338">
        <v>723</v>
      </c>
      <c r="F736" s="275">
        <f t="shared" si="100"/>
        <v>3092</v>
      </c>
      <c r="G736" s="131">
        <v>1</v>
      </c>
      <c r="H736" s="274"/>
      <c r="I736" s="115" t="s">
        <v>291</v>
      </c>
      <c r="J736" s="327">
        <f t="shared" si="99"/>
        <v>1746</v>
      </c>
      <c r="K736" s="296" t="s">
        <v>905</v>
      </c>
      <c r="L736" s="163" t="s">
        <v>567</v>
      </c>
      <c r="M736" s="163" t="s">
        <v>158</v>
      </c>
      <c r="N736" s="272" t="s">
        <v>296</v>
      </c>
      <c r="O736" s="47"/>
      <c r="Q736" s="40"/>
      <c r="S736" s="31"/>
      <c r="T736" s="24"/>
    </row>
    <row r="737" spans="2:20" s="39" customFormat="1" ht="15" x14ac:dyDescent="0.25">
      <c r="B737" s="333"/>
      <c r="C737" s="87"/>
      <c r="D737" s="218" t="s">
        <v>738</v>
      </c>
      <c r="E737" s="338">
        <v>724</v>
      </c>
      <c r="F737" s="275">
        <f t="shared" si="100"/>
        <v>3096</v>
      </c>
      <c r="G737" s="131">
        <v>1</v>
      </c>
      <c r="H737" s="274"/>
      <c r="I737" s="115" t="s">
        <v>291</v>
      </c>
      <c r="J737" s="327">
        <f t="shared" si="99"/>
        <v>1748</v>
      </c>
      <c r="K737" s="297" t="s">
        <v>747</v>
      </c>
      <c r="L737" s="163" t="s">
        <v>567</v>
      </c>
      <c r="M737" s="163" t="s">
        <v>217</v>
      </c>
      <c r="N737" s="272" t="s">
        <v>296</v>
      </c>
      <c r="O737" s="47"/>
      <c r="Q737" s="40"/>
      <c r="S737" s="31"/>
      <c r="T737" s="24"/>
    </row>
    <row r="738" spans="2:20" s="39" customFormat="1" ht="15" x14ac:dyDescent="0.25">
      <c r="B738" s="333"/>
      <c r="C738" s="87"/>
      <c r="D738" s="218" t="s">
        <v>739</v>
      </c>
      <c r="E738" s="338">
        <v>725</v>
      </c>
      <c r="F738" s="275">
        <f t="shared" si="100"/>
        <v>3100</v>
      </c>
      <c r="G738" s="131">
        <v>1</v>
      </c>
      <c r="H738" s="274"/>
      <c r="I738" s="115" t="s">
        <v>291</v>
      </c>
      <c r="J738" s="327">
        <f t="shared" si="99"/>
        <v>1750</v>
      </c>
      <c r="K738" s="297" t="s">
        <v>747</v>
      </c>
      <c r="L738" s="163" t="s">
        <v>567</v>
      </c>
      <c r="M738" s="163" t="s">
        <v>218</v>
      </c>
      <c r="N738" s="272" t="s">
        <v>296</v>
      </c>
      <c r="O738" s="47"/>
      <c r="Q738" s="40"/>
      <c r="S738" s="31"/>
      <c r="T738" s="24"/>
    </row>
    <row r="739" spans="2:20" s="39" customFormat="1" ht="15" x14ac:dyDescent="0.25">
      <c r="B739" s="333"/>
      <c r="C739" s="87"/>
      <c r="D739" s="218" t="s">
        <v>740</v>
      </c>
      <c r="E739" s="338">
        <v>726</v>
      </c>
      <c r="F739" s="275">
        <f t="shared" si="100"/>
        <v>3104</v>
      </c>
      <c r="G739" s="131">
        <v>1</v>
      </c>
      <c r="H739" s="274"/>
      <c r="I739" s="115" t="s">
        <v>291</v>
      </c>
      <c r="J739" s="327">
        <f t="shared" si="99"/>
        <v>1752</v>
      </c>
      <c r="K739" s="297" t="s">
        <v>747</v>
      </c>
      <c r="L739" s="163" t="s">
        <v>567</v>
      </c>
      <c r="M739" s="163" t="s">
        <v>219</v>
      </c>
      <c r="N739" s="272" t="s">
        <v>296</v>
      </c>
      <c r="O739" s="47"/>
      <c r="Q739" s="40"/>
      <c r="S739" s="31"/>
      <c r="T739" s="24"/>
    </row>
    <row r="740" spans="2:20" s="39" customFormat="1" ht="15" x14ac:dyDescent="0.25">
      <c r="B740" s="333"/>
      <c r="C740" s="87"/>
      <c r="D740" s="218" t="s">
        <v>741</v>
      </c>
      <c r="E740" s="338">
        <v>727</v>
      </c>
      <c r="F740" s="275">
        <f t="shared" si="100"/>
        <v>3108</v>
      </c>
      <c r="G740" s="131">
        <v>1</v>
      </c>
      <c r="H740" s="274"/>
      <c r="I740" s="115" t="s">
        <v>291</v>
      </c>
      <c r="J740" s="327">
        <f t="shared" si="99"/>
        <v>1754</v>
      </c>
      <c r="K740" s="297" t="s">
        <v>747</v>
      </c>
      <c r="L740" s="163" t="s">
        <v>567</v>
      </c>
      <c r="M740" s="163" t="s">
        <v>220</v>
      </c>
      <c r="N740" s="272" t="s">
        <v>296</v>
      </c>
      <c r="O740" s="47"/>
      <c r="Q740" s="40"/>
      <c r="S740" s="31"/>
      <c r="T740" s="24"/>
    </row>
    <row r="741" spans="2:20" s="39" customFormat="1" ht="15" x14ac:dyDescent="0.25">
      <c r="B741" s="333"/>
      <c r="C741" s="87"/>
      <c r="D741" s="218" t="s">
        <v>742</v>
      </c>
      <c r="E741" s="338">
        <v>728</v>
      </c>
      <c r="F741" s="275">
        <f t="shared" si="100"/>
        <v>3112</v>
      </c>
      <c r="G741" s="131">
        <v>1</v>
      </c>
      <c r="H741" s="274"/>
      <c r="I741" s="115" t="s">
        <v>291</v>
      </c>
      <c r="J741" s="327">
        <f t="shared" si="99"/>
        <v>1756</v>
      </c>
      <c r="K741" s="297" t="s">
        <v>747</v>
      </c>
      <c r="L741" s="163" t="s">
        <v>567</v>
      </c>
      <c r="M741" s="163" t="s">
        <v>507</v>
      </c>
      <c r="N741" s="272" t="s">
        <v>296</v>
      </c>
      <c r="O741" s="47"/>
      <c r="Q741" s="40"/>
      <c r="S741" s="31"/>
      <c r="T741" s="24"/>
    </row>
    <row r="742" spans="2:20" s="39" customFormat="1" ht="15" x14ac:dyDescent="0.25">
      <c r="B742" s="333"/>
      <c r="C742" s="87"/>
      <c r="D742" s="218" t="s">
        <v>743</v>
      </c>
      <c r="E742" s="338">
        <v>729</v>
      </c>
      <c r="F742" s="275">
        <f t="shared" si="100"/>
        <v>3116</v>
      </c>
      <c r="G742" s="131">
        <v>1</v>
      </c>
      <c r="H742" s="274"/>
      <c r="I742" s="115" t="s">
        <v>291</v>
      </c>
      <c r="J742" s="327">
        <f t="shared" si="99"/>
        <v>1758</v>
      </c>
      <c r="K742" s="297" t="s">
        <v>747</v>
      </c>
      <c r="L742" s="163" t="s">
        <v>567</v>
      </c>
      <c r="M742" s="163" t="s">
        <v>507</v>
      </c>
      <c r="N742" s="272" t="s">
        <v>296</v>
      </c>
      <c r="O742" s="47"/>
      <c r="Q742" s="40"/>
      <c r="S742" s="31"/>
      <c r="T742" s="24"/>
    </row>
    <row r="743" spans="2:20" s="39" customFormat="1" ht="15" x14ac:dyDescent="0.25">
      <c r="B743" s="333"/>
      <c r="C743" s="87"/>
      <c r="D743" s="218" t="s">
        <v>744</v>
      </c>
      <c r="E743" s="338">
        <v>730</v>
      </c>
      <c r="F743" s="275">
        <f t="shared" si="100"/>
        <v>3120</v>
      </c>
      <c r="G743" s="131">
        <v>1</v>
      </c>
      <c r="H743" s="274"/>
      <c r="I743" s="115" t="s">
        <v>291</v>
      </c>
      <c r="J743" s="327">
        <f t="shared" ref="J743:J806" si="104">300+2*O$11*(D$11-1)+2*E743</f>
        <v>1760</v>
      </c>
      <c r="K743" s="297" t="s">
        <v>747</v>
      </c>
      <c r="L743" s="163" t="s">
        <v>567</v>
      </c>
      <c r="M743" s="163" t="s">
        <v>507</v>
      </c>
      <c r="N743" s="272" t="s">
        <v>296</v>
      </c>
      <c r="O743" s="47"/>
      <c r="Q743" s="40"/>
      <c r="S743" s="31"/>
      <c r="T743" s="24"/>
    </row>
    <row r="744" spans="2:20" s="39" customFormat="1" ht="15" x14ac:dyDescent="0.25">
      <c r="B744" s="333"/>
      <c r="C744" s="87"/>
      <c r="D744" s="262" t="s">
        <v>1015</v>
      </c>
      <c r="E744" s="338">
        <v>731</v>
      </c>
      <c r="F744" s="275">
        <f t="shared" si="100"/>
        <v>3124</v>
      </c>
      <c r="G744" s="274"/>
      <c r="H744" s="274"/>
      <c r="I744" s="115" t="s">
        <v>291</v>
      </c>
      <c r="J744" s="327">
        <f t="shared" si="104"/>
        <v>1762</v>
      </c>
      <c r="K744" s="303" t="str">
        <f>CONCATENATE("Cumule Energie Réactive Positive injectée sur la période p-1 [",J736,"-",J743,"]")</f>
        <v>Cumule Energie Réactive Positive injectée sur la période p-1 [1746-1760]</v>
      </c>
      <c r="L744" s="368" t="str">
        <f>L743</f>
        <v>Injection</v>
      </c>
      <c r="M744" s="264" t="s">
        <v>779</v>
      </c>
      <c r="N744" s="264" t="str">
        <f>N743</f>
        <v>kvarh</v>
      </c>
      <c r="O744" s="47"/>
      <c r="Q744" s="110"/>
      <c r="S744" s="31"/>
      <c r="T744" s="24"/>
    </row>
    <row r="745" spans="2:20" s="39" customFormat="1" ht="15" x14ac:dyDescent="0.25">
      <c r="B745" s="333"/>
      <c r="C745" s="228"/>
      <c r="D745" s="280" t="s">
        <v>889</v>
      </c>
      <c r="E745" s="338">
        <v>732</v>
      </c>
      <c r="F745" s="275">
        <f t="shared" si="100"/>
        <v>3128</v>
      </c>
      <c r="G745" s="131">
        <v>1</v>
      </c>
      <c r="H745" s="274"/>
      <c r="I745" s="115" t="s">
        <v>291</v>
      </c>
      <c r="J745" s="327">
        <f t="shared" si="104"/>
        <v>1764</v>
      </c>
      <c r="K745" s="283" t="s">
        <v>950</v>
      </c>
      <c r="L745" s="269" t="s">
        <v>567</v>
      </c>
      <c r="M745" s="270" t="s">
        <v>166</v>
      </c>
      <c r="N745" s="272" t="s">
        <v>292</v>
      </c>
      <c r="O745" s="47"/>
      <c r="Q745" s="110"/>
      <c r="S745" s="31"/>
      <c r="T745" s="24"/>
    </row>
    <row r="746" spans="2:20" s="39" customFormat="1" ht="15" x14ac:dyDescent="0.25">
      <c r="B746" s="333"/>
      <c r="C746" s="228"/>
      <c r="D746" s="280" t="s">
        <v>890</v>
      </c>
      <c r="E746" s="338">
        <v>733</v>
      </c>
      <c r="F746" s="275">
        <f t="shared" ref="F746:F809" si="105">4*(O$11*(D$11-1)+E746)+F$12</f>
        <v>3132</v>
      </c>
      <c r="G746" s="131">
        <v>1</v>
      </c>
      <c r="H746" s="274"/>
      <c r="I746" s="115" t="s">
        <v>291</v>
      </c>
      <c r="J746" s="327">
        <f t="shared" si="104"/>
        <v>1766</v>
      </c>
      <c r="K746" s="283" t="s">
        <v>951</v>
      </c>
      <c r="L746" s="269" t="s">
        <v>567</v>
      </c>
      <c r="M746" s="270" t="s">
        <v>166</v>
      </c>
      <c r="N746" s="272" t="s">
        <v>292</v>
      </c>
      <c r="O746" s="47"/>
      <c r="Q746" s="110"/>
      <c r="S746" s="31"/>
      <c r="T746" s="24"/>
    </row>
    <row r="747" spans="2:20" s="39" customFormat="1" ht="15" x14ac:dyDescent="0.25">
      <c r="B747" s="333"/>
      <c r="C747" s="87"/>
      <c r="D747" s="280" t="s">
        <v>891</v>
      </c>
      <c r="E747" s="338">
        <v>734</v>
      </c>
      <c r="F747" s="275">
        <f t="shared" si="105"/>
        <v>3136</v>
      </c>
      <c r="G747" s="131">
        <v>1</v>
      </c>
      <c r="H747" s="274"/>
      <c r="I747" s="115" t="s">
        <v>291</v>
      </c>
      <c r="J747" s="327">
        <f t="shared" si="104"/>
        <v>1768</v>
      </c>
      <c r="K747" s="283" t="s">
        <v>952</v>
      </c>
      <c r="L747" s="269" t="s">
        <v>567</v>
      </c>
      <c r="M747" s="270" t="s">
        <v>166</v>
      </c>
      <c r="N747" s="272" t="s">
        <v>292</v>
      </c>
      <c r="O747" s="47"/>
      <c r="Q747" s="110"/>
      <c r="S747" s="31"/>
      <c r="T747" s="24"/>
    </row>
    <row r="748" spans="2:20" s="39" customFormat="1" ht="15" x14ac:dyDescent="0.25">
      <c r="B748" s="333"/>
      <c r="C748" s="87"/>
      <c r="D748" s="280" t="s">
        <v>892</v>
      </c>
      <c r="E748" s="338">
        <v>735</v>
      </c>
      <c r="F748" s="275">
        <f t="shared" si="105"/>
        <v>3140</v>
      </c>
      <c r="G748" s="131">
        <v>1</v>
      </c>
      <c r="H748" s="274"/>
      <c r="I748" s="115" t="s">
        <v>291</v>
      </c>
      <c r="J748" s="327">
        <f t="shared" si="104"/>
        <v>1770</v>
      </c>
      <c r="K748" s="283" t="s">
        <v>953</v>
      </c>
      <c r="L748" s="269" t="s">
        <v>567</v>
      </c>
      <c r="M748" s="270" t="s">
        <v>166</v>
      </c>
      <c r="N748" s="272" t="s">
        <v>292</v>
      </c>
      <c r="O748" s="47"/>
      <c r="Q748" s="110"/>
      <c r="S748" s="31"/>
      <c r="T748" s="24"/>
    </row>
    <row r="749" spans="2:20" s="39" customFormat="1" ht="15" x14ac:dyDescent="0.25">
      <c r="B749" s="333"/>
      <c r="C749" s="87"/>
      <c r="D749" s="280" t="s">
        <v>893</v>
      </c>
      <c r="E749" s="338">
        <v>736</v>
      </c>
      <c r="F749" s="275">
        <f t="shared" si="105"/>
        <v>3144</v>
      </c>
      <c r="G749" s="131">
        <v>1</v>
      </c>
      <c r="H749" s="274"/>
      <c r="I749" s="115" t="s">
        <v>291</v>
      </c>
      <c r="J749" s="327">
        <f t="shared" si="104"/>
        <v>1772</v>
      </c>
      <c r="K749" s="283" t="s">
        <v>954</v>
      </c>
      <c r="L749" s="269" t="s">
        <v>567</v>
      </c>
      <c r="M749" s="270" t="s">
        <v>166</v>
      </c>
      <c r="N749" s="272" t="s">
        <v>292</v>
      </c>
      <c r="O749" s="47"/>
      <c r="Q749" s="110"/>
      <c r="S749" s="31"/>
      <c r="T749" s="24"/>
    </row>
    <row r="750" spans="2:20" s="39" customFormat="1" ht="15" x14ac:dyDescent="0.25">
      <c r="B750" s="333"/>
      <c r="C750" s="87"/>
      <c r="D750" s="280" t="s">
        <v>894</v>
      </c>
      <c r="E750" s="338">
        <v>737</v>
      </c>
      <c r="F750" s="275">
        <f t="shared" si="105"/>
        <v>3148</v>
      </c>
      <c r="G750" s="131">
        <v>1</v>
      </c>
      <c r="H750" s="274"/>
      <c r="I750" s="115" t="s">
        <v>291</v>
      </c>
      <c r="J750" s="327">
        <f t="shared" si="104"/>
        <v>1774</v>
      </c>
      <c r="K750" s="283" t="s">
        <v>955</v>
      </c>
      <c r="L750" s="269" t="s">
        <v>567</v>
      </c>
      <c r="M750" s="270" t="s">
        <v>166</v>
      </c>
      <c r="N750" s="272" t="s">
        <v>292</v>
      </c>
      <c r="O750" s="47"/>
      <c r="Q750" s="110"/>
      <c r="S750" s="31"/>
      <c r="T750" s="24"/>
    </row>
    <row r="751" spans="2:20" s="39" customFormat="1" ht="15" x14ac:dyDescent="0.25">
      <c r="B751" s="333"/>
      <c r="C751" s="87"/>
      <c r="D751" s="79" t="s">
        <v>1002</v>
      </c>
      <c r="E751" s="338">
        <v>738</v>
      </c>
      <c r="F751" s="275">
        <f t="shared" si="105"/>
        <v>3152</v>
      </c>
      <c r="G751" s="131">
        <v>9</v>
      </c>
      <c r="H751" s="274"/>
      <c r="I751" s="115" t="s">
        <v>291</v>
      </c>
      <c r="J751" s="327">
        <f t="shared" si="104"/>
        <v>1776</v>
      </c>
      <c r="K751" s="286" t="s">
        <v>1013</v>
      </c>
      <c r="L751" s="85"/>
      <c r="M751" s="85"/>
      <c r="N751" s="272"/>
      <c r="O751" s="47"/>
      <c r="Q751" s="254"/>
      <c r="R751" s="114"/>
      <c r="S751" s="24"/>
      <c r="T751" s="24"/>
    </row>
    <row r="752" spans="2:20" s="39" customFormat="1" ht="15" x14ac:dyDescent="0.25">
      <c r="B752" s="333"/>
      <c r="C752" s="87"/>
      <c r="D752" s="213" t="s">
        <v>614</v>
      </c>
      <c r="E752" s="338">
        <v>739</v>
      </c>
      <c r="F752" s="275">
        <f t="shared" si="105"/>
        <v>3156</v>
      </c>
      <c r="G752" s="131">
        <v>9</v>
      </c>
      <c r="H752" s="274"/>
      <c r="I752" s="115" t="s">
        <v>291</v>
      </c>
      <c r="J752" s="327">
        <f t="shared" si="104"/>
        <v>1778</v>
      </c>
      <c r="K752" s="286" t="s">
        <v>1012</v>
      </c>
      <c r="L752" s="85"/>
      <c r="M752" s="85"/>
      <c r="N752" s="272"/>
      <c r="O752" s="47"/>
      <c r="Q752" s="254"/>
      <c r="R752" s="114"/>
      <c r="S752" s="24"/>
      <c r="T752" s="24"/>
    </row>
    <row r="753" spans="2:20" s="39" customFormat="1" ht="15" x14ac:dyDescent="0.25">
      <c r="B753" s="333"/>
      <c r="C753" s="87"/>
      <c r="D753" s="79" t="s">
        <v>1003</v>
      </c>
      <c r="E753" s="338">
        <v>740</v>
      </c>
      <c r="F753" s="275">
        <f t="shared" si="105"/>
        <v>3160</v>
      </c>
      <c r="G753" s="131">
        <v>9</v>
      </c>
      <c r="H753" s="274"/>
      <c r="I753" s="115" t="s">
        <v>291</v>
      </c>
      <c r="J753" s="327">
        <f t="shared" si="104"/>
        <v>1780</v>
      </c>
      <c r="K753" s="286" t="s">
        <v>1011</v>
      </c>
      <c r="L753" s="85"/>
      <c r="M753" s="85"/>
      <c r="N753" s="272"/>
      <c r="O753" s="47"/>
      <c r="Q753" s="254"/>
      <c r="R753" s="114"/>
      <c r="S753" s="24"/>
      <c r="T753" s="24"/>
    </row>
    <row r="754" spans="2:20" s="39" customFormat="1" ht="15" x14ac:dyDescent="0.25">
      <c r="B754" s="333"/>
      <c r="C754" s="87"/>
      <c r="D754" s="213" t="s">
        <v>614</v>
      </c>
      <c r="E754" s="338">
        <v>741</v>
      </c>
      <c r="F754" s="275">
        <f t="shared" si="105"/>
        <v>3164</v>
      </c>
      <c r="G754" s="131">
        <v>9</v>
      </c>
      <c r="H754" s="274"/>
      <c r="I754" s="115" t="s">
        <v>291</v>
      </c>
      <c r="J754" s="327">
        <f t="shared" si="104"/>
        <v>1782</v>
      </c>
      <c r="K754" s="286" t="s">
        <v>1010</v>
      </c>
      <c r="L754" s="85"/>
      <c r="M754" s="85"/>
      <c r="N754" s="272"/>
      <c r="O754" s="47"/>
      <c r="Q754" s="254"/>
      <c r="R754" s="114"/>
      <c r="S754" s="24"/>
      <c r="T754" s="24"/>
    </row>
    <row r="755" spans="2:20" s="39" customFormat="1" ht="15" x14ac:dyDescent="0.25">
      <c r="B755" s="333"/>
      <c r="C755" s="87"/>
      <c r="D755" s="79" t="s">
        <v>1004</v>
      </c>
      <c r="E755" s="338">
        <v>742</v>
      </c>
      <c r="F755" s="275">
        <f t="shared" si="105"/>
        <v>3168</v>
      </c>
      <c r="G755" s="131">
        <v>9</v>
      </c>
      <c r="H755" s="274"/>
      <c r="I755" s="115" t="s">
        <v>291</v>
      </c>
      <c r="J755" s="327">
        <f t="shared" si="104"/>
        <v>1784</v>
      </c>
      <c r="K755" s="286" t="s">
        <v>1007</v>
      </c>
      <c r="L755" s="85"/>
      <c r="M755" s="85"/>
      <c r="N755" s="272"/>
      <c r="O755" s="47"/>
      <c r="Q755" s="254"/>
      <c r="R755" s="114"/>
      <c r="S755" s="24"/>
      <c r="T755" s="24"/>
    </row>
    <row r="756" spans="2:20" s="39" customFormat="1" ht="15" x14ac:dyDescent="0.25">
      <c r="B756" s="333"/>
      <c r="C756" s="87"/>
      <c r="D756" s="213" t="s">
        <v>614</v>
      </c>
      <c r="E756" s="338">
        <v>743</v>
      </c>
      <c r="F756" s="275">
        <f t="shared" si="105"/>
        <v>3172</v>
      </c>
      <c r="G756" s="131">
        <v>9</v>
      </c>
      <c r="H756" s="274"/>
      <c r="I756" s="115" t="s">
        <v>291</v>
      </c>
      <c r="J756" s="327">
        <f t="shared" si="104"/>
        <v>1786</v>
      </c>
      <c r="K756" s="286" t="s">
        <v>1006</v>
      </c>
      <c r="L756" s="85"/>
      <c r="M756" s="85"/>
      <c r="N756" s="272"/>
      <c r="O756" s="47"/>
      <c r="Q756" s="254"/>
      <c r="R756" s="114"/>
      <c r="S756" s="24"/>
      <c r="T756" s="24"/>
    </row>
    <row r="757" spans="2:20" s="39" customFormat="1" ht="15" x14ac:dyDescent="0.25">
      <c r="B757" s="333"/>
      <c r="C757" s="87"/>
      <c r="D757" s="79" t="s">
        <v>1005</v>
      </c>
      <c r="E757" s="338">
        <v>744</v>
      </c>
      <c r="F757" s="275">
        <f t="shared" si="105"/>
        <v>3176</v>
      </c>
      <c r="G757" s="131">
        <v>9</v>
      </c>
      <c r="H757" s="274"/>
      <c r="I757" s="115" t="s">
        <v>291</v>
      </c>
      <c r="J757" s="327">
        <f t="shared" si="104"/>
        <v>1788</v>
      </c>
      <c r="K757" s="286" t="s">
        <v>1008</v>
      </c>
      <c r="L757" s="85"/>
      <c r="M757" s="85"/>
      <c r="N757" s="272"/>
      <c r="O757" s="47"/>
      <c r="Q757" s="254"/>
      <c r="R757" s="114"/>
      <c r="S757" s="24"/>
      <c r="T757" s="24"/>
    </row>
    <row r="758" spans="2:20" s="39" customFormat="1" ht="15" x14ac:dyDescent="0.25">
      <c r="B758" s="333"/>
      <c r="C758" s="87"/>
      <c r="D758" s="213" t="s">
        <v>614</v>
      </c>
      <c r="E758" s="338">
        <v>745</v>
      </c>
      <c r="F758" s="275">
        <f t="shared" si="105"/>
        <v>3180</v>
      </c>
      <c r="G758" s="131">
        <v>9</v>
      </c>
      <c r="H758" s="274"/>
      <c r="I758" s="115" t="s">
        <v>291</v>
      </c>
      <c r="J758" s="327">
        <f t="shared" si="104"/>
        <v>1790</v>
      </c>
      <c r="K758" s="286" t="s">
        <v>1009</v>
      </c>
      <c r="L758" s="85"/>
      <c r="M758" s="85"/>
      <c r="N758" s="272"/>
      <c r="O758" s="47"/>
      <c r="Q758" s="254"/>
      <c r="R758" s="114"/>
      <c r="S758" s="24"/>
      <c r="T758" s="24"/>
    </row>
    <row r="759" spans="2:20" s="39" customFormat="1" ht="15" x14ac:dyDescent="0.25">
      <c r="B759" s="333"/>
      <c r="D759" s="156"/>
      <c r="E759" s="338">
        <v>746</v>
      </c>
      <c r="F759" s="275">
        <f t="shared" si="105"/>
        <v>3184</v>
      </c>
      <c r="G759" s="274"/>
      <c r="H759" s="274"/>
      <c r="I759" s="115" t="s">
        <v>291</v>
      </c>
      <c r="J759" s="327">
        <f t="shared" si="104"/>
        <v>1792</v>
      </c>
      <c r="K759" s="292"/>
      <c r="L759" s="194"/>
      <c r="M759" s="158"/>
      <c r="N759" s="158"/>
      <c r="O759" s="47"/>
      <c r="Q759" s="254"/>
      <c r="S759" s="31"/>
      <c r="T759" s="24"/>
    </row>
    <row r="760" spans="2:20" s="39" customFormat="1" ht="15" x14ac:dyDescent="0.25">
      <c r="B760" s="333">
        <v>1426</v>
      </c>
      <c r="D760" s="351" t="str">
        <f>D576</f>
        <v>EApCour</v>
      </c>
      <c r="E760" s="338">
        <v>747</v>
      </c>
      <c r="F760" s="275">
        <f t="shared" si="105"/>
        <v>3188</v>
      </c>
      <c r="G760" s="274"/>
      <c r="H760" s="274"/>
      <c r="I760" s="115" t="s">
        <v>291</v>
      </c>
      <c r="J760" s="327">
        <f t="shared" si="104"/>
        <v>1794</v>
      </c>
      <c r="K760" s="285" t="s">
        <v>897</v>
      </c>
      <c r="L760" s="157" t="s">
        <v>567</v>
      </c>
      <c r="M760" s="157" t="s">
        <v>158</v>
      </c>
      <c r="N760" s="157" t="s">
        <v>293</v>
      </c>
      <c r="O760" s="47"/>
      <c r="Q760" s="254"/>
      <c r="S760" s="31"/>
      <c r="T760" s="24"/>
    </row>
    <row r="761" spans="2:20" s="39" customFormat="1" ht="15" x14ac:dyDescent="0.25">
      <c r="B761" s="333"/>
      <c r="D761" s="351" t="str">
        <f t="shared" ref="D761:D768" si="106">D760</f>
        <v>EApCour</v>
      </c>
      <c r="E761" s="338">
        <v>748</v>
      </c>
      <c r="F761" s="275">
        <f t="shared" si="105"/>
        <v>3192</v>
      </c>
      <c r="G761" s="274"/>
      <c r="H761" s="274"/>
      <c r="I761" s="115" t="s">
        <v>291</v>
      </c>
      <c r="J761" s="327">
        <f t="shared" si="104"/>
        <v>1796</v>
      </c>
      <c r="K761" s="291" t="s">
        <v>638</v>
      </c>
      <c r="L761" s="157" t="s">
        <v>567</v>
      </c>
      <c r="M761" s="157" t="s">
        <v>217</v>
      </c>
      <c r="N761" s="157" t="s">
        <v>293</v>
      </c>
      <c r="O761" s="47"/>
      <c r="Q761" s="254"/>
      <c r="S761" s="31"/>
      <c r="T761" s="24"/>
    </row>
    <row r="762" spans="2:20" s="39" customFormat="1" ht="15" x14ac:dyDescent="0.25">
      <c r="B762" s="333"/>
      <c r="D762" s="351" t="str">
        <f t="shared" si="106"/>
        <v>EApCour</v>
      </c>
      <c r="E762" s="338">
        <v>749</v>
      </c>
      <c r="F762" s="275">
        <f t="shared" si="105"/>
        <v>3196</v>
      </c>
      <c r="G762" s="274"/>
      <c r="H762" s="274"/>
      <c r="I762" s="115" t="s">
        <v>291</v>
      </c>
      <c r="J762" s="327">
        <f t="shared" si="104"/>
        <v>1798</v>
      </c>
      <c r="K762" s="291" t="s">
        <v>638</v>
      </c>
      <c r="L762" s="157" t="s">
        <v>567</v>
      </c>
      <c r="M762" s="157" t="s">
        <v>218</v>
      </c>
      <c r="N762" s="157" t="s">
        <v>293</v>
      </c>
      <c r="O762" s="47"/>
      <c r="Q762" s="254"/>
      <c r="S762" s="31"/>
      <c r="T762" s="24"/>
    </row>
    <row r="763" spans="2:20" s="39" customFormat="1" ht="15" x14ac:dyDescent="0.25">
      <c r="B763" s="333"/>
      <c r="D763" s="351" t="str">
        <f t="shared" si="106"/>
        <v>EApCour</v>
      </c>
      <c r="E763" s="338">
        <v>750</v>
      </c>
      <c r="F763" s="275">
        <f t="shared" si="105"/>
        <v>3200</v>
      </c>
      <c r="G763" s="274"/>
      <c r="H763" s="274"/>
      <c r="I763" s="115" t="s">
        <v>291</v>
      </c>
      <c r="J763" s="327">
        <f t="shared" si="104"/>
        <v>1800</v>
      </c>
      <c r="K763" s="291" t="s">
        <v>638</v>
      </c>
      <c r="L763" s="157" t="s">
        <v>567</v>
      </c>
      <c r="M763" s="157" t="s">
        <v>219</v>
      </c>
      <c r="N763" s="157" t="s">
        <v>293</v>
      </c>
      <c r="O763" s="47"/>
      <c r="Q763" s="254"/>
      <c r="S763" s="31"/>
      <c r="T763" s="24"/>
    </row>
    <row r="764" spans="2:20" s="39" customFormat="1" ht="15" x14ac:dyDescent="0.25">
      <c r="B764" s="333"/>
      <c r="D764" s="351" t="str">
        <f t="shared" si="106"/>
        <v>EApCour</v>
      </c>
      <c r="E764" s="338">
        <v>751</v>
      </c>
      <c r="F764" s="275">
        <f t="shared" si="105"/>
        <v>3204</v>
      </c>
      <c r="G764" s="274"/>
      <c r="H764" s="274"/>
      <c r="I764" s="115" t="s">
        <v>291</v>
      </c>
      <c r="J764" s="327">
        <f t="shared" si="104"/>
        <v>1802</v>
      </c>
      <c r="K764" s="291" t="s">
        <v>638</v>
      </c>
      <c r="L764" s="157" t="s">
        <v>567</v>
      </c>
      <c r="M764" s="157" t="s">
        <v>220</v>
      </c>
      <c r="N764" s="157" t="s">
        <v>293</v>
      </c>
      <c r="O764" s="47"/>
      <c r="Q764" s="254"/>
      <c r="S764" s="31"/>
      <c r="T764" s="24"/>
    </row>
    <row r="765" spans="2:20" s="39" customFormat="1" ht="15" x14ac:dyDescent="0.25">
      <c r="B765" s="333"/>
      <c r="D765" s="351" t="str">
        <f t="shared" si="106"/>
        <v>EApCour</v>
      </c>
      <c r="E765" s="338">
        <v>752</v>
      </c>
      <c r="F765" s="275">
        <f t="shared" si="105"/>
        <v>3208</v>
      </c>
      <c r="G765" s="274"/>
      <c r="H765" s="274"/>
      <c r="I765" s="115" t="s">
        <v>291</v>
      </c>
      <c r="J765" s="327">
        <f t="shared" si="104"/>
        <v>1804</v>
      </c>
      <c r="K765" s="291" t="s">
        <v>638</v>
      </c>
      <c r="L765" s="157" t="s">
        <v>567</v>
      </c>
      <c r="M765" s="157" t="s">
        <v>507</v>
      </c>
      <c r="N765" s="157" t="s">
        <v>293</v>
      </c>
      <c r="O765" s="47"/>
      <c r="Q765" s="254"/>
      <c r="S765" s="31"/>
      <c r="T765" s="24"/>
    </row>
    <row r="766" spans="2:20" s="39" customFormat="1" ht="15" x14ac:dyDescent="0.25">
      <c r="B766" s="333"/>
      <c r="D766" s="351" t="str">
        <f t="shared" si="106"/>
        <v>EApCour</v>
      </c>
      <c r="E766" s="338">
        <v>753</v>
      </c>
      <c r="F766" s="275">
        <f t="shared" si="105"/>
        <v>3212</v>
      </c>
      <c r="G766" s="274"/>
      <c r="H766" s="274"/>
      <c r="I766" s="115" t="s">
        <v>291</v>
      </c>
      <c r="J766" s="327">
        <f t="shared" si="104"/>
        <v>1806</v>
      </c>
      <c r="K766" s="291" t="s">
        <v>638</v>
      </c>
      <c r="L766" s="157" t="s">
        <v>567</v>
      </c>
      <c r="M766" s="157" t="s">
        <v>507</v>
      </c>
      <c r="N766" s="157" t="s">
        <v>293</v>
      </c>
      <c r="O766" s="47"/>
      <c r="Q766" s="254"/>
      <c r="S766" s="31"/>
      <c r="T766" s="24"/>
    </row>
    <row r="767" spans="2:20" s="39" customFormat="1" ht="15" x14ac:dyDescent="0.25">
      <c r="B767" s="333"/>
      <c r="D767" s="351" t="str">
        <f t="shared" si="106"/>
        <v>EApCour</v>
      </c>
      <c r="E767" s="338">
        <v>754</v>
      </c>
      <c r="F767" s="275">
        <f t="shared" si="105"/>
        <v>3216</v>
      </c>
      <c r="G767" s="274"/>
      <c r="H767" s="274"/>
      <c r="I767" s="115" t="s">
        <v>291</v>
      </c>
      <c r="J767" s="327">
        <f t="shared" si="104"/>
        <v>1808</v>
      </c>
      <c r="K767" s="291" t="s">
        <v>638</v>
      </c>
      <c r="L767" s="157" t="s">
        <v>567</v>
      </c>
      <c r="M767" s="157" t="s">
        <v>507</v>
      </c>
      <c r="N767" s="157" t="s">
        <v>293</v>
      </c>
      <c r="O767" s="47"/>
      <c r="Q767" s="254"/>
      <c r="S767" s="31"/>
      <c r="T767" s="31"/>
    </row>
    <row r="768" spans="2:20" s="39" customFormat="1" ht="15" x14ac:dyDescent="0.25">
      <c r="B768" s="333"/>
      <c r="D768" s="262" t="str">
        <f t="shared" si="106"/>
        <v>EApCour</v>
      </c>
      <c r="E768" s="338">
        <v>755</v>
      </c>
      <c r="F768" s="275">
        <f t="shared" si="105"/>
        <v>3220</v>
      </c>
      <c r="G768" s="274"/>
      <c r="H768" s="274"/>
      <c r="I768" s="115" t="s">
        <v>291</v>
      </c>
      <c r="J768" s="327">
        <f t="shared" si="104"/>
        <v>1810</v>
      </c>
      <c r="K768" s="298" t="str">
        <f>CONCATENATE("Cumule Energie Active injectée [",J760,"-",J767,"]")</f>
        <v>Cumule Energie Active injectée [1794-1808]</v>
      </c>
      <c r="L768" s="368" t="s">
        <v>567</v>
      </c>
      <c r="M768" s="264" t="s">
        <v>779</v>
      </c>
      <c r="N768" s="264" t="s">
        <v>293</v>
      </c>
      <c r="O768" s="47"/>
      <c r="Q768" s="254"/>
      <c r="S768" s="31"/>
      <c r="T768" s="31"/>
    </row>
    <row r="769" spans="2:20" s="39" customFormat="1" ht="15" x14ac:dyDescent="0.25">
      <c r="B769" s="333">
        <v>1460</v>
      </c>
      <c r="D769" s="113" t="str">
        <f>D593</f>
        <v>ERNpCour</v>
      </c>
      <c r="E769" s="338">
        <v>756</v>
      </c>
      <c r="F769" s="275">
        <f t="shared" si="105"/>
        <v>3224</v>
      </c>
      <c r="G769" s="274"/>
      <c r="H769" s="274"/>
      <c r="I769" s="115" t="s">
        <v>291</v>
      </c>
      <c r="J769" s="327">
        <f t="shared" si="104"/>
        <v>1812</v>
      </c>
      <c r="K769" s="290" t="s">
        <v>901</v>
      </c>
      <c r="L769" s="159" t="s">
        <v>567</v>
      </c>
      <c r="M769" s="159" t="s">
        <v>158</v>
      </c>
      <c r="N769" s="159" t="s">
        <v>296</v>
      </c>
      <c r="O769" s="47"/>
      <c r="Q769" s="254"/>
      <c r="S769" s="31"/>
      <c r="T769" s="31"/>
    </row>
    <row r="770" spans="2:20" s="39" customFormat="1" ht="15" x14ac:dyDescent="0.25">
      <c r="B770" s="333"/>
      <c r="D770" s="113" t="str">
        <f t="shared" ref="D770:D777" si="107">D769</f>
        <v>ERNpCour</v>
      </c>
      <c r="E770" s="338">
        <v>757</v>
      </c>
      <c r="F770" s="275">
        <f t="shared" si="105"/>
        <v>3228</v>
      </c>
      <c r="G770" s="274"/>
      <c r="H770" s="274"/>
      <c r="I770" s="115" t="s">
        <v>291</v>
      </c>
      <c r="J770" s="327">
        <f t="shared" si="104"/>
        <v>1814</v>
      </c>
      <c r="K770" s="293" t="s">
        <v>639</v>
      </c>
      <c r="L770" s="159" t="s">
        <v>567</v>
      </c>
      <c r="M770" s="159" t="s">
        <v>217</v>
      </c>
      <c r="N770" s="159" t="s">
        <v>296</v>
      </c>
      <c r="O770" s="47"/>
      <c r="Q770" s="254"/>
      <c r="S770" s="31"/>
      <c r="T770" s="31"/>
    </row>
    <row r="771" spans="2:20" s="39" customFormat="1" ht="15" x14ac:dyDescent="0.25">
      <c r="B771" s="333"/>
      <c r="D771" s="113" t="str">
        <f t="shared" si="107"/>
        <v>ERNpCour</v>
      </c>
      <c r="E771" s="338">
        <v>758</v>
      </c>
      <c r="F771" s="275">
        <f t="shared" si="105"/>
        <v>3232</v>
      </c>
      <c r="G771" s="274"/>
      <c r="H771" s="274"/>
      <c r="I771" s="115" t="s">
        <v>291</v>
      </c>
      <c r="J771" s="327">
        <f t="shared" si="104"/>
        <v>1816</v>
      </c>
      <c r="K771" s="293" t="s">
        <v>639</v>
      </c>
      <c r="L771" s="159" t="s">
        <v>567</v>
      </c>
      <c r="M771" s="159" t="s">
        <v>218</v>
      </c>
      <c r="N771" s="159" t="s">
        <v>296</v>
      </c>
      <c r="O771" s="47"/>
      <c r="Q771" s="254"/>
      <c r="S771" s="31"/>
      <c r="T771" s="31"/>
    </row>
    <row r="772" spans="2:20" s="39" customFormat="1" ht="15" x14ac:dyDescent="0.25">
      <c r="B772" s="333"/>
      <c r="D772" s="113" t="str">
        <f t="shared" si="107"/>
        <v>ERNpCour</v>
      </c>
      <c r="E772" s="338">
        <v>759</v>
      </c>
      <c r="F772" s="275">
        <f t="shared" si="105"/>
        <v>3236</v>
      </c>
      <c r="G772" s="274"/>
      <c r="H772" s="274"/>
      <c r="I772" s="115" t="s">
        <v>291</v>
      </c>
      <c r="J772" s="327">
        <f t="shared" si="104"/>
        <v>1818</v>
      </c>
      <c r="K772" s="293" t="s">
        <v>639</v>
      </c>
      <c r="L772" s="159" t="s">
        <v>567</v>
      </c>
      <c r="M772" s="159" t="s">
        <v>219</v>
      </c>
      <c r="N772" s="159" t="s">
        <v>296</v>
      </c>
      <c r="O772" s="47"/>
      <c r="Q772" s="254"/>
      <c r="S772" s="31"/>
      <c r="T772" s="31"/>
    </row>
    <row r="773" spans="2:20" s="39" customFormat="1" ht="15" x14ac:dyDescent="0.25">
      <c r="B773" s="333"/>
      <c r="D773" s="113" t="str">
        <f t="shared" si="107"/>
        <v>ERNpCour</v>
      </c>
      <c r="E773" s="338">
        <v>760</v>
      </c>
      <c r="F773" s="275">
        <f t="shared" si="105"/>
        <v>3240</v>
      </c>
      <c r="G773" s="274"/>
      <c r="H773" s="274"/>
      <c r="I773" s="115" t="s">
        <v>291</v>
      </c>
      <c r="J773" s="327">
        <f t="shared" si="104"/>
        <v>1820</v>
      </c>
      <c r="K773" s="293" t="s">
        <v>639</v>
      </c>
      <c r="L773" s="159" t="s">
        <v>567</v>
      </c>
      <c r="M773" s="159" t="s">
        <v>220</v>
      </c>
      <c r="N773" s="159" t="s">
        <v>296</v>
      </c>
      <c r="O773" s="47"/>
      <c r="Q773" s="254"/>
      <c r="S773" s="31"/>
      <c r="T773" s="31"/>
    </row>
    <row r="774" spans="2:20" s="39" customFormat="1" ht="15" x14ac:dyDescent="0.25">
      <c r="B774" s="333"/>
      <c r="D774" s="113" t="str">
        <f t="shared" si="107"/>
        <v>ERNpCour</v>
      </c>
      <c r="E774" s="338">
        <v>761</v>
      </c>
      <c r="F774" s="275">
        <f t="shared" si="105"/>
        <v>3244</v>
      </c>
      <c r="G774" s="274"/>
      <c r="H774" s="274"/>
      <c r="I774" s="115" t="s">
        <v>291</v>
      </c>
      <c r="J774" s="327">
        <f t="shared" si="104"/>
        <v>1822</v>
      </c>
      <c r="K774" s="293" t="s">
        <v>639</v>
      </c>
      <c r="L774" s="159" t="s">
        <v>567</v>
      </c>
      <c r="M774" s="159" t="s">
        <v>507</v>
      </c>
      <c r="N774" s="159" t="s">
        <v>296</v>
      </c>
      <c r="O774" s="47"/>
      <c r="Q774" s="254"/>
      <c r="S774" s="31"/>
      <c r="T774" s="31"/>
    </row>
    <row r="775" spans="2:20" s="39" customFormat="1" ht="15" x14ac:dyDescent="0.25">
      <c r="B775" s="333"/>
      <c r="D775" s="113" t="str">
        <f t="shared" si="107"/>
        <v>ERNpCour</v>
      </c>
      <c r="E775" s="338">
        <v>762</v>
      </c>
      <c r="F775" s="275">
        <f t="shared" si="105"/>
        <v>3248</v>
      </c>
      <c r="G775" s="274"/>
      <c r="H775" s="274"/>
      <c r="I775" s="115" t="s">
        <v>291</v>
      </c>
      <c r="J775" s="327">
        <f t="shared" si="104"/>
        <v>1824</v>
      </c>
      <c r="K775" s="293" t="s">
        <v>639</v>
      </c>
      <c r="L775" s="159" t="s">
        <v>567</v>
      </c>
      <c r="M775" s="159" t="s">
        <v>507</v>
      </c>
      <c r="N775" s="159" t="s">
        <v>296</v>
      </c>
      <c r="O775" s="47"/>
      <c r="Q775" s="254"/>
      <c r="S775" s="31"/>
      <c r="T775" s="31"/>
    </row>
    <row r="776" spans="2:20" s="39" customFormat="1" ht="15" x14ac:dyDescent="0.25">
      <c r="B776" s="333"/>
      <c r="D776" s="113" t="str">
        <f t="shared" si="107"/>
        <v>ERNpCour</v>
      </c>
      <c r="E776" s="338">
        <v>763</v>
      </c>
      <c r="F776" s="275">
        <f t="shared" si="105"/>
        <v>3252</v>
      </c>
      <c r="G776" s="274"/>
      <c r="H776" s="274"/>
      <c r="I776" s="115" t="s">
        <v>291</v>
      </c>
      <c r="J776" s="327">
        <f t="shared" si="104"/>
        <v>1826</v>
      </c>
      <c r="K776" s="293" t="s">
        <v>639</v>
      </c>
      <c r="L776" s="159" t="s">
        <v>567</v>
      </c>
      <c r="M776" s="159" t="s">
        <v>507</v>
      </c>
      <c r="N776" s="159" t="s">
        <v>296</v>
      </c>
      <c r="O776" s="47"/>
      <c r="Q776" s="254"/>
      <c r="S776" s="31"/>
      <c r="T776" s="31"/>
    </row>
    <row r="777" spans="2:20" s="39" customFormat="1" ht="15" x14ac:dyDescent="0.25">
      <c r="B777" s="333"/>
      <c r="D777" s="262" t="str">
        <f t="shared" si="107"/>
        <v>ERNpCour</v>
      </c>
      <c r="E777" s="338">
        <v>764</v>
      </c>
      <c r="F777" s="275">
        <f t="shared" si="105"/>
        <v>3256</v>
      </c>
      <c r="G777" s="274"/>
      <c r="H777" s="274"/>
      <c r="I777" s="115" t="s">
        <v>291</v>
      </c>
      <c r="J777" s="327">
        <f t="shared" si="104"/>
        <v>1828</v>
      </c>
      <c r="K777" s="303" t="str">
        <f>CONCATENATE("Cumule Energie Réactive négative injectée [",J769,"-",J776,"]")</f>
        <v>Cumule Energie Réactive négative injectée [1812-1826]</v>
      </c>
      <c r="L777" s="368" t="s">
        <v>567</v>
      </c>
      <c r="M777" s="264" t="s">
        <v>779</v>
      </c>
      <c r="N777" s="264" t="s">
        <v>296</v>
      </c>
      <c r="O777" s="47"/>
      <c r="Q777" s="254"/>
      <c r="S777" s="31"/>
      <c r="T777" s="31"/>
    </row>
    <row r="778" spans="2:20" s="39" customFormat="1" ht="15" x14ac:dyDescent="0.25">
      <c r="B778" s="333">
        <v>1494</v>
      </c>
      <c r="D778" s="59" t="str">
        <f>D610</f>
        <v>ERPpCour</v>
      </c>
      <c r="E778" s="338">
        <v>765</v>
      </c>
      <c r="F778" s="275">
        <f t="shared" si="105"/>
        <v>3260</v>
      </c>
      <c r="G778" s="274"/>
      <c r="H778" s="274"/>
      <c r="I778" s="115" t="s">
        <v>291</v>
      </c>
      <c r="J778" s="327">
        <f t="shared" si="104"/>
        <v>1830</v>
      </c>
      <c r="K778" s="294" t="s">
        <v>902</v>
      </c>
      <c r="L778" s="161" t="s">
        <v>567</v>
      </c>
      <c r="M778" s="161" t="s">
        <v>158</v>
      </c>
      <c r="N778" s="161" t="s">
        <v>296</v>
      </c>
      <c r="O778" s="47"/>
      <c r="Q778" s="254"/>
      <c r="S778" s="31"/>
      <c r="T778" s="31"/>
    </row>
    <row r="779" spans="2:20" s="39" customFormat="1" ht="15" x14ac:dyDescent="0.25">
      <c r="B779" s="333"/>
      <c r="D779" s="59" t="str">
        <f t="shared" ref="D779:D786" si="108">D778</f>
        <v>ERPpCour</v>
      </c>
      <c r="E779" s="338">
        <v>766</v>
      </c>
      <c r="F779" s="275">
        <f t="shared" si="105"/>
        <v>3264</v>
      </c>
      <c r="G779" s="274"/>
      <c r="H779" s="274"/>
      <c r="I779" s="115" t="s">
        <v>291</v>
      </c>
      <c r="J779" s="327">
        <f t="shared" si="104"/>
        <v>1832</v>
      </c>
      <c r="K779" s="295" t="s">
        <v>640</v>
      </c>
      <c r="L779" s="161" t="s">
        <v>567</v>
      </c>
      <c r="M779" s="161" t="s">
        <v>217</v>
      </c>
      <c r="N779" s="161" t="s">
        <v>296</v>
      </c>
      <c r="O779" s="47"/>
      <c r="Q779" s="254"/>
      <c r="S779" s="31"/>
      <c r="T779" s="31"/>
    </row>
    <row r="780" spans="2:20" s="39" customFormat="1" ht="15" x14ac:dyDescent="0.25">
      <c r="B780" s="333"/>
      <c r="D780" s="59" t="str">
        <f t="shared" si="108"/>
        <v>ERPpCour</v>
      </c>
      <c r="E780" s="338">
        <v>767</v>
      </c>
      <c r="F780" s="275">
        <f t="shared" si="105"/>
        <v>3268</v>
      </c>
      <c r="G780" s="274"/>
      <c r="H780" s="274"/>
      <c r="I780" s="115" t="s">
        <v>291</v>
      </c>
      <c r="J780" s="327">
        <f t="shared" si="104"/>
        <v>1834</v>
      </c>
      <c r="K780" s="295" t="s">
        <v>640</v>
      </c>
      <c r="L780" s="161" t="s">
        <v>567</v>
      </c>
      <c r="M780" s="161" t="s">
        <v>218</v>
      </c>
      <c r="N780" s="161" t="s">
        <v>296</v>
      </c>
      <c r="O780" s="47"/>
      <c r="Q780" s="254"/>
      <c r="S780" s="31"/>
      <c r="T780" s="31"/>
    </row>
    <row r="781" spans="2:20" s="39" customFormat="1" ht="15" x14ac:dyDescent="0.25">
      <c r="B781" s="333"/>
      <c r="D781" s="59" t="str">
        <f t="shared" si="108"/>
        <v>ERPpCour</v>
      </c>
      <c r="E781" s="338">
        <v>768</v>
      </c>
      <c r="F781" s="275">
        <f t="shared" si="105"/>
        <v>3272</v>
      </c>
      <c r="G781" s="274"/>
      <c r="H781" s="274"/>
      <c r="I781" s="115" t="s">
        <v>291</v>
      </c>
      <c r="J781" s="327">
        <f t="shared" si="104"/>
        <v>1836</v>
      </c>
      <c r="K781" s="295" t="s">
        <v>640</v>
      </c>
      <c r="L781" s="161" t="s">
        <v>567</v>
      </c>
      <c r="M781" s="161" t="s">
        <v>219</v>
      </c>
      <c r="N781" s="161" t="s">
        <v>296</v>
      </c>
      <c r="O781" s="47"/>
      <c r="Q781" s="254"/>
      <c r="S781" s="31"/>
      <c r="T781" s="24"/>
    </row>
    <row r="782" spans="2:20" s="39" customFormat="1" ht="15" x14ac:dyDescent="0.25">
      <c r="B782" s="333"/>
      <c r="D782" s="59" t="str">
        <f t="shared" si="108"/>
        <v>ERPpCour</v>
      </c>
      <c r="E782" s="338">
        <v>769</v>
      </c>
      <c r="F782" s="275">
        <f t="shared" si="105"/>
        <v>3276</v>
      </c>
      <c r="G782" s="274"/>
      <c r="H782" s="274"/>
      <c r="I782" s="115" t="s">
        <v>291</v>
      </c>
      <c r="J782" s="327">
        <f t="shared" si="104"/>
        <v>1838</v>
      </c>
      <c r="K782" s="295" t="s">
        <v>640</v>
      </c>
      <c r="L782" s="161" t="s">
        <v>567</v>
      </c>
      <c r="M782" s="161" t="s">
        <v>220</v>
      </c>
      <c r="N782" s="161" t="s">
        <v>296</v>
      </c>
      <c r="O782" s="47"/>
      <c r="Q782" s="254"/>
      <c r="S782" s="31"/>
      <c r="T782" s="24"/>
    </row>
    <row r="783" spans="2:20" s="39" customFormat="1" ht="15" x14ac:dyDescent="0.25">
      <c r="B783" s="333"/>
      <c r="D783" s="59" t="str">
        <f t="shared" si="108"/>
        <v>ERPpCour</v>
      </c>
      <c r="E783" s="338">
        <v>770</v>
      </c>
      <c r="F783" s="275">
        <f t="shared" si="105"/>
        <v>3280</v>
      </c>
      <c r="G783" s="274"/>
      <c r="H783" s="274"/>
      <c r="I783" s="115" t="s">
        <v>291</v>
      </c>
      <c r="J783" s="327">
        <f t="shared" si="104"/>
        <v>1840</v>
      </c>
      <c r="K783" s="295" t="s">
        <v>640</v>
      </c>
      <c r="L783" s="161" t="s">
        <v>567</v>
      </c>
      <c r="M783" s="161" t="s">
        <v>507</v>
      </c>
      <c r="N783" s="161" t="s">
        <v>296</v>
      </c>
      <c r="O783" s="47"/>
      <c r="Q783" s="254"/>
      <c r="S783" s="31"/>
      <c r="T783" s="31"/>
    </row>
    <row r="784" spans="2:20" s="39" customFormat="1" ht="15" x14ac:dyDescent="0.25">
      <c r="B784" s="333"/>
      <c r="D784" s="59" t="str">
        <f t="shared" si="108"/>
        <v>ERPpCour</v>
      </c>
      <c r="E784" s="338">
        <v>771</v>
      </c>
      <c r="F784" s="275">
        <f t="shared" si="105"/>
        <v>3284</v>
      </c>
      <c r="G784" s="274"/>
      <c r="H784" s="274"/>
      <c r="I784" s="115" t="s">
        <v>291</v>
      </c>
      <c r="J784" s="327">
        <f t="shared" si="104"/>
        <v>1842</v>
      </c>
      <c r="K784" s="295" t="s">
        <v>640</v>
      </c>
      <c r="L784" s="161" t="s">
        <v>567</v>
      </c>
      <c r="M784" s="161" t="s">
        <v>507</v>
      </c>
      <c r="N784" s="161" t="s">
        <v>296</v>
      </c>
      <c r="O784" s="47"/>
      <c r="Q784" s="254"/>
      <c r="S784" s="31"/>
      <c r="T784" s="31"/>
    </row>
    <row r="785" spans="2:20" s="39" customFormat="1" ht="15" x14ac:dyDescent="0.25">
      <c r="B785" s="333"/>
      <c r="D785" s="59" t="str">
        <f t="shared" si="108"/>
        <v>ERPpCour</v>
      </c>
      <c r="E785" s="338">
        <v>772</v>
      </c>
      <c r="F785" s="275">
        <f t="shared" si="105"/>
        <v>3288</v>
      </c>
      <c r="G785" s="274"/>
      <c r="H785" s="274"/>
      <c r="I785" s="115" t="s">
        <v>291</v>
      </c>
      <c r="J785" s="327">
        <f t="shared" si="104"/>
        <v>1844</v>
      </c>
      <c r="K785" s="295" t="s">
        <v>640</v>
      </c>
      <c r="L785" s="161" t="s">
        <v>567</v>
      </c>
      <c r="M785" s="161" t="s">
        <v>507</v>
      </c>
      <c r="N785" s="161" t="s">
        <v>296</v>
      </c>
      <c r="O785" s="47"/>
      <c r="Q785" s="254"/>
      <c r="S785" s="31"/>
      <c r="T785" s="31"/>
    </row>
    <row r="786" spans="2:20" s="39" customFormat="1" ht="15" x14ac:dyDescent="0.25">
      <c r="B786" s="333"/>
      <c r="D786" s="262" t="str">
        <f t="shared" si="108"/>
        <v>ERPpCour</v>
      </c>
      <c r="E786" s="338">
        <v>773</v>
      </c>
      <c r="F786" s="275">
        <f t="shared" si="105"/>
        <v>3292</v>
      </c>
      <c r="G786" s="274"/>
      <c r="H786" s="274"/>
      <c r="I786" s="115" t="s">
        <v>291</v>
      </c>
      <c r="J786" s="327">
        <f t="shared" si="104"/>
        <v>1846</v>
      </c>
      <c r="K786" s="298" t="str">
        <f>CONCATENATE("Cumule Energie Réactive positive injectée [",J778,"-",J785,"]")</f>
        <v>Cumule Energie Réactive positive injectée [1830-1844]</v>
      </c>
      <c r="L786" s="368" t="s">
        <v>567</v>
      </c>
      <c r="M786" s="264" t="s">
        <v>779</v>
      </c>
      <c r="N786" s="264" t="s">
        <v>296</v>
      </c>
      <c r="O786" s="47"/>
      <c r="Q786" s="254"/>
      <c r="S786" s="31"/>
      <c r="T786" s="31"/>
    </row>
    <row r="787" spans="2:20" s="39" customFormat="1" ht="15" x14ac:dyDescent="0.25">
      <c r="B787" s="333">
        <v>1556</v>
      </c>
      <c r="D787" s="354" t="str">
        <f>D641</f>
        <v>PRapCour</v>
      </c>
      <c r="E787" s="338">
        <v>774</v>
      </c>
      <c r="F787" s="275">
        <f t="shared" si="105"/>
        <v>3296</v>
      </c>
      <c r="G787" s="274"/>
      <c r="H787" s="274"/>
      <c r="I787" s="115" t="s">
        <v>291</v>
      </c>
      <c r="J787" s="327">
        <f t="shared" si="104"/>
        <v>1848</v>
      </c>
      <c r="K787" s="365" t="s">
        <v>603</v>
      </c>
      <c r="L787" s="357" t="s">
        <v>567</v>
      </c>
      <c r="M787" s="357" t="s">
        <v>158</v>
      </c>
      <c r="N787" s="357" t="s">
        <v>292</v>
      </c>
      <c r="O787" s="47"/>
      <c r="Q787" s="254"/>
      <c r="S787" s="31"/>
      <c r="T787" s="31"/>
    </row>
    <row r="788" spans="2:20" s="39" customFormat="1" ht="15" x14ac:dyDescent="0.25">
      <c r="B788" s="333"/>
      <c r="D788" s="354" t="str">
        <f>D787</f>
        <v>PRapCour</v>
      </c>
      <c r="E788" s="338">
        <v>775</v>
      </c>
      <c r="F788" s="275">
        <f t="shared" si="105"/>
        <v>3300</v>
      </c>
      <c r="G788" s="274"/>
      <c r="H788" s="274"/>
      <c r="I788" s="115" t="s">
        <v>291</v>
      </c>
      <c r="J788" s="327">
        <f t="shared" si="104"/>
        <v>1850</v>
      </c>
      <c r="K788" s="366" t="s">
        <v>604</v>
      </c>
      <c r="L788" s="357" t="s">
        <v>567</v>
      </c>
      <c r="M788" s="357" t="s">
        <v>217</v>
      </c>
      <c r="N788" s="357" t="s">
        <v>292</v>
      </c>
      <c r="O788" s="47"/>
      <c r="Q788" s="254"/>
      <c r="S788" s="31"/>
      <c r="T788" s="31"/>
    </row>
    <row r="789" spans="2:20" s="39" customFormat="1" ht="15" x14ac:dyDescent="0.25">
      <c r="B789" s="333"/>
      <c r="D789" s="354" t="str">
        <f t="shared" ref="D789:D794" si="109">D788</f>
        <v>PRapCour</v>
      </c>
      <c r="E789" s="338">
        <v>776</v>
      </c>
      <c r="F789" s="275">
        <f t="shared" si="105"/>
        <v>3304</v>
      </c>
      <c r="G789" s="274"/>
      <c r="H789" s="274"/>
      <c r="I789" s="115" t="s">
        <v>291</v>
      </c>
      <c r="J789" s="327">
        <f t="shared" si="104"/>
        <v>1852</v>
      </c>
      <c r="K789" s="366" t="s">
        <v>604</v>
      </c>
      <c r="L789" s="357" t="s">
        <v>567</v>
      </c>
      <c r="M789" s="357" t="s">
        <v>218</v>
      </c>
      <c r="N789" s="357" t="s">
        <v>292</v>
      </c>
      <c r="O789" s="47"/>
      <c r="Q789" s="254"/>
      <c r="S789" s="31"/>
      <c r="T789" s="31"/>
    </row>
    <row r="790" spans="2:20" s="39" customFormat="1" ht="15" x14ac:dyDescent="0.25">
      <c r="B790" s="333"/>
      <c r="D790" s="354" t="str">
        <f t="shared" si="109"/>
        <v>PRapCour</v>
      </c>
      <c r="E790" s="338">
        <v>777</v>
      </c>
      <c r="F790" s="275">
        <f t="shared" si="105"/>
        <v>3308</v>
      </c>
      <c r="G790" s="274"/>
      <c r="H790" s="274"/>
      <c r="I790" s="115" t="s">
        <v>291</v>
      </c>
      <c r="J790" s="327">
        <f t="shared" si="104"/>
        <v>1854</v>
      </c>
      <c r="K790" s="366" t="s">
        <v>604</v>
      </c>
      <c r="L790" s="357" t="s">
        <v>567</v>
      </c>
      <c r="M790" s="357" t="s">
        <v>219</v>
      </c>
      <c r="N790" s="357" t="s">
        <v>292</v>
      </c>
      <c r="O790" s="47"/>
      <c r="Q790" s="254"/>
      <c r="S790" s="31"/>
      <c r="T790" s="31"/>
    </row>
    <row r="791" spans="2:20" s="39" customFormat="1" ht="15" x14ac:dyDescent="0.25">
      <c r="B791" s="333"/>
      <c r="D791" s="354" t="str">
        <f t="shared" si="109"/>
        <v>PRapCour</v>
      </c>
      <c r="E791" s="338">
        <v>778</v>
      </c>
      <c r="F791" s="275">
        <f t="shared" si="105"/>
        <v>3312</v>
      </c>
      <c r="G791" s="274"/>
      <c r="H791" s="274"/>
      <c r="I791" s="115" t="s">
        <v>291</v>
      </c>
      <c r="J791" s="327">
        <f t="shared" si="104"/>
        <v>1856</v>
      </c>
      <c r="K791" s="366" t="s">
        <v>604</v>
      </c>
      <c r="L791" s="357" t="s">
        <v>567</v>
      </c>
      <c r="M791" s="357" t="s">
        <v>220</v>
      </c>
      <c r="N791" s="357" t="s">
        <v>292</v>
      </c>
      <c r="O791" s="47"/>
      <c r="Q791" s="254"/>
      <c r="S791" s="31"/>
      <c r="T791" s="31"/>
    </row>
    <row r="792" spans="2:20" s="39" customFormat="1" ht="15" x14ac:dyDescent="0.25">
      <c r="B792" s="333"/>
      <c r="D792" s="354" t="str">
        <f t="shared" si="109"/>
        <v>PRapCour</v>
      </c>
      <c r="E792" s="338">
        <v>779</v>
      </c>
      <c r="F792" s="275">
        <f t="shared" si="105"/>
        <v>3316</v>
      </c>
      <c r="G792" s="274"/>
      <c r="H792" s="274"/>
      <c r="I792" s="115" t="s">
        <v>291</v>
      </c>
      <c r="J792" s="327">
        <f t="shared" si="104"/>
        <v>1858</v>
      </c>
      <c r="K792" s="366" t="s">
        <v>604</v>
      </c>
      <c r="L792" s="357" t="s">
        <v>567</v>
      </c>
      <c r="M792" s="357" t="s">
        <v>507</v>
      </c>
      <c r="N792" s="357" t="s">
        <v>292</v>
      </c>
      <c r="O792" s="47"/>
      <c r="Q792" s="254"/>
      <c r="S792" s="31"/>
      <c r="T792" s="31"/>
    </row>
    <row r="793" spans="2:20" s="39" customFormat="1" ht="15" x14ac:dyDescent="0.25">
      <c r="B793" s="333"/>
      <c r="D793" s="354" t="str">
        <f t="shared" si="109"/>
        <v>PRapCour</v>
      </c>
      <c r="E793" s="338">
        <v>780</v>
      </c>
      <c r="F793" s="275">
        <f t="shared" si="105"/>
        <v>3320</v>
      </c>
      <c r="G793" s="274"/>
      <c r="H793" s="274"/>
      <c r="I793" s="115" t="s">
        <v>291</v>
      </c>
      <c r="J793" s="327">
        <f t="shared" si="104"/>
        <v>1860</v>
      </c>
      <c r="K793" s="366" t="s">
        <v>604</v>
      </c>
      <c r="L793" s="357" t="s">
        <v>567</v>
      </c>
      <c r="M793" s="357" t="s">
        <v>507</v>
      </c>
      <c r="N793" s="357" t="s">
        <v>292</v>
      </c>
      <c r="O793" s="47"/>
      <c r="Q793" s="254"/>
      <c r="S793" s="31"/>
      <c r="T793" s="31"/>
    </row>
    <row r="794" spans="2:20" s="39" customFormat="1" ht="15" x14ac:dyDescent="0.25">
      <c r="B794" s="333"/>
      <c r="D794" s="354" t="str">
        <f t="shared" si="109"/>
        <v>PRapCour</v>
      </c>
      <c r="E794" s="338">
        <v>781</v>
      </c>
      <c r="F794" s="275">
        <f t="shared" si="105"/>
        <v>3324</v>
      </c>
      <c r="G794" s="274"/>
      <c r="H794" s="274"/>
      <c r="I794" s="115" t="s">
        <v>291</v>
      </c>
      <c r="J794" s="327">
        <f t="shared" si="104"/>
        <v>1862</v>
      </c>
      <c r="K794" s="366" t="s">
        <v>604</v>
      </c>
      <c r="L794" s="357" t="s">
        <v>567</v>
      </c>
      <c r="M794" s="357" t="s">
        <v>507</v>
      </c>
      <c r="N794" s="357" t="s">
        <v>292</v>
      </c>
      <c r="O794" s="47"/>
      <c r="Q794" s="254"/>
      <c r="S794" s="31"/>
      <c r="T794" s="31"/>
    </row>
    <row r="795" spans="2:20" s="39" customFormat="1" ht="15" x14ac:dyDescent="0.25">
      <c r="B795" s="335"/>
      <c r="D795" s="156"/>
      <c r="E795" s="338">
        <v>782</v>
      </c>
      <c r="F795" s="275">
        <f t="shared" si="105"/>
        <v>3328</v>
      </c>
      <c r="G795" s="274"/>
      <c r="H795" s="274"/>
      <c r="I795" s="115" t="s">
        <v>291</v>
      </c>
      <c r="J795" s="327">
        <f t="shared" si="104"/>
        <v>1864</v>
      </c>
      <c r="K795" s="292"/>
      <c r="L795" s="194"/>
      <c r="M795" s="158"/>
      <c r="N795" s="158"/>
      <c r="O795" s="47"/>
      <c r="Q795" s="254"/>
      <c r="S795" s="31"/>
      <c r="T795" s="24"/>
    </row>
    <row r="796" spans="2:20" s="39" customFormat="1" ht="15" hidden="1" outlineLevel="1" x14ac:dyDescent="0.25">
      <c r="B796" s="333"/>
      <c r="C796" s="87"/>
      <c r="D796" s="156"/>
      <c r="E796" s="338">
        <v>783</v>
      </c>
      <c r="F796" s="275">
        <f t="shared" si="105"/>
        <v>3332</v>
      </c>
      <c r="G796" s="274"/>
      <c r="H796" s="274"/>
      <c r="I796" s="115" t="s">
        <v>291</v>
      </c>
      <c r="J796" s="327">
        <f t="shared" si="104"/>
        <v>1866</v>
      </c>
      <c r="K796" s="292"/>
      <c r="L796" s="194"/>
      <c r="M796" s="163"/>
      <c r="N796" s="162"/>
      <c r="O796" s="47"/>
      <c r="Q796" s="110"/>
      <c r="S796" s="31"/>
      <c r="T796" s="24"/>
    </row>
    <row r="797" spans="2:20" s="39" customFormat="1" ht="15" hidden="1" outlineLevel="1" x14ac:dyDescent="0.25">
      <c r="B797" s="333"/>
      <c r="C797" s="87"/>
      <c r="D797" s="156"/>
      <c r="E797" s="338">
        <v>784</v>
      </c>
      <c r="F797" s="275">
        <f t="shared" si="105"/>
        <v>3336</v>
      </c>
      <c r="G797" s="274"/>
      <c r="H797" s="274"/>
      <c r="I797" s="115" t="s">
        <v>291</v>
      </c>
      <c r="J797" s="327">
        <f t="shared" si="104"/>
        <v>1868</v>
      </c>
      <c r="K797" s="292"/>
      <c r="L797" s="194"/>
      <c r="M797" s="163"/>
      <c r="N797" s="162"/>
      <c r="O797" s="47"/>
      <c r="Q797" s="110"/>
      <c r="S797" s="31"/>
      <c r="T797" s="24"/>
    </row>
    <row r="798" spans="2:20" s="39" customFormat="1" ht="15" hidden="1" outlineLevel="1" x14ac:dyDescent="0.25">
      <c r="B798" s="333"/>
      <c r="C798" s="87"/>
      <c r="D798" s="156"/>
      <c r="E798" s="338">
        <v>785</v>
      </c>
      <c r="F798" s="275">
        <f t="shared" si="105"/>
        <v>3340</v>
      </c>
      <c r="G798" s="274"/>
      <c r="H798" s="274"/>
      <c r="I798" s="115"/>
      <c r="J798" s="327">
        <f t="shared" si="104"/>
        <v>1870</v>
      </c>
      <c r="K798" s="292"/>
      <c r="L798" s="194"/>
      <c r="M798" s="269"/>
      <c r="N798" s="286"/>
      <c r="O798" s="47"/>
      <c r="Q798" s="110"/>
      <c r="S798" s="31"/>
      <c r="T798" s="24"/>
    </row>
    <row r="799" spans="2:20" s="39" customFormat="1" ht="15" hidden="1" outlineLevel="1" x14ac:dyDescent="0.25">
      <c r="B799" s="333"/>
      <c r="C799" s="87"/>
      <c r="D799" s="156"/>
      <c r="E799" s="338">
        <v>786</v>
      </c>
      <c r="F799" s="275">
        <f t="shared" si="105"/>
        <v>3344</v>
      </c>
      <c r="G799" s="274"/>
      <c r="H799" s="274"/>
      <c r="I799" s="115"/>
      <c r="J799" s="327">
        <f t="shared" si="104"/>
        <v>1872</v>
      </c>
      <c r="K799" s="292"/>
      <c r="L799" s="194"/>
      <c r="M799" s="269"/>
      <c r="N799" s="286"/>
      <c r="O799" s="47"/>
      <c r="Q799" s="110"/>
      <c r="S799" s="31"/>
      <c r="T799" s="24"/>
    </row>
    <row r="800" spans="2:20" s="39" customFormat="1" ht="15" hidden="1" outlineLevel="1" x14ac:dyDescent="0.25">
      <c r="B800" s="333"/>
      <c r="C800" s="87"/>
      <c r="D800" s="156"/>
      <c r="E800" s="338">
        <v>787</v>
      </c>
      <c r="F800" s="275">
        <f t="shared" si="105"/>
        <v>3348</v>
      </c>
      <c r="G800" s="274"/>
      <c r="H800" s="274"/>
      <c r="I800" s="115"/>
      <c r="J800" s="327">
        <f t="shared" si="104"/>
        <v>1874</v>
      </c>
      <c r="K800" s="292"/>
      <c r="L800" s="194"/>
      <c r="M800" s="269"/>
      <c r="N800" s="286"/>
      <c r="O800" s="47"/>
      <c r="Q800" s="110"/>
      <c r="S800" s="31"/>
      <c r="T800" s="24"/>
    </row>
    <row r="801" spans="2:20" s="39" customFormat="1" ht="15" hidden="1" outlineLevel="1" x14ac:dyDescent="0.25">
      <c r="B801" s="333"/>
      <c r="C801" s="87"/>
      <c r="D801" s="156"/>
      <c r="E801" s="338">
        <v>788</v>
      </c>
      <c r="F801" s="275">
        <f t="shared" si="105"/>
        <v>3352</v>
      </c>
      <c r="G801" s="274"/>
      <c r="H801" s="274"/>
      <c r="I801" s="115"/>
      <c r="J801" s="327">
        <f t="shared" si="104"/>
        <v>1876</v>
      </c>
      <c r="K801" s="292"/>
      <c r="L801" s="194"/>
      <c r="M801" s="269"/>
      <c r="N801" s="286"/>
      <c r="O801" s="47"/>
      <c r="Q801" s="110"/>
      <c r="S801" s="31"/>
      <c r="T801" s="24"/>
    </row>
    <row r="802" spans="2:20" s="39" customFormat="1" ht="15" hidden="1" outlineLevel="1" x14ac:dyDescent="0.25">
      <c r="B802" s="333"/>
      <c r="C802" s="87"/>
      <c r="D802" s="156"/>
      <c r="E802" s="338">
        <v>789</v>
      </c>
      <c r="F802" s="275">
        <f t="shared" si="105"/>
        <v>3356</v>
      </c>
      <c r="G802" s="274"/>
      <c r="H802" s="274"/>
      <c r="I802" s="115"/>
      <c r="J802" s="327">
        <f t="shared" si="104"/>
        <v>1878</v>
      </c>
      <c r="K802" s="292"/>
      <c r="L802" s="194"/>
      <c r="M802" s="269"/>
      <c r="N802" s="286"/>
      <c r="O802" s="47"/>
      <c r="Q802" s="110"/>
      <c r="S802" s="31"/>
      <c r="T802" s="24"/>
    </row>
    <row r="803" spans="2:20" s="39" customFormat="1" ht="15" hidden="1" outlineLevel="1" x14ac:dyDescent="0.25">
      <c r="B803" s="333"/>
      <c r="C803" s="87"/>
      <c r="D803" s="156"/>
      <c r="E803" s="338">
        <v>790</v>
      </c>
      <c r="F803" s="275">
        <f t="shared" si="105"/>
        <v>3360</v>
      </c>
      <c r="G803" s="274"/>
      <c r="H803" s="274"/>
      <c r="I803" s="115"/>
      <c r="J803" s="327">
        <f t="shared" si="104"/>
        <v>1880</v>
      </c>
      <c r="K803" s="292"/>
      <c r="L803" s="194"/>
      <c r="M803" s="269"/>
      <c r="N803" s="286"/>
      <c r="O803" s="47"/>
      <c r="Q803" s="110"/>
      <c r="S803" s="31"/>
      <c r="T803" s="24"/>
    </row>
    <row r="804" spans="2:20" s="39" customFormat="1" ht="15" hidden="1" outlineLevel="1" x14ac:dyDescent="0.25">
      <c r="B804" s="333"/>
      <c r="C804" s="87"/>
      <c r="D804" s="156"/>
      <c r="E804" s="338">
        <v>791</v>
      </c>
      <c r="F804" s="275">
        <f t="shared" si="105"/>
        <v>3364</v>
      </c>
      <c r="G804" s="274"/>
      <c r="H804" s="274"/>
      <c r="I804" s="115"/>
      <c r="J804" s="327">
        <f t="shared" si="104"/>
        <v>1882</v>
      </c>
      <c r="K804" s="292"/>
      <c r="L804" s="194"/>
      <c r="M804" s="269"/>
      <c r="N804" s="286"/>
      <c r="O804" s="47"/>
      <c r="Q804" s="110"/>
      <c r="S804" s="31"/>
      <c r="T804" s="24"/>
    </row>
    <row r="805" spans="2:20" s="39" customFormat="1" ht="15" hidden="1" outlineLevel="1" x14ac:dyDescent="0.25">
      <c r="B805" s="333"/>
      <c r="C805" s="87"/>
      <c r="D805" s="156"/>
      <c r="E805" s="338">
        <v>792</v>
      </c>
      <c r="F805" s="275">
        <f t="shared" si="105"/>
        <v>3368</v>
      </c>
      <c r="G805" s="274"/>
      <c r="H805" s="274"/>
      <c r="I805" s="115"/>
      <c r="J805" s="327">
        <f t="shared" si="104"/>
        <v>1884</v>
      </c>
      <c r="K805" s="292"/>
      <c r="L805" s="194"/>
      <c r="M805" s="269"/>
      <c r="N805" s="286"/>
      <c r="O805" s="47"/>
      <c r="Q805" s="110"/>
      <c r="S805" s="31"/>
      <c r="T805" s="24"/>
    </row>
    <row r="806" spans="2:20" s="39" customFormat="1" ht="15" hidden="1" outlineLevel="1" x14ac:dyDescent="0.25">
      <c r="B806" s="333"/>
      <c r="C806" s="87"/>
      <c r="D806" s="156"/>
      <c r="E806" s="338">
        <v>793</v>
      </c>
      <c r="F806" s="275">
        <f t="shared" si="105"/>
        <v>3372</v>
      </c>
      <c r="G806" s="274"/>
      <c r="H806" s="274"/>
      <c r="I806" s="115"/>
      <c r="J806" s="327">
        <f t="shared" si="104"/>
        <v>1886</v>
      </c>
      <c r="K806" s="292"/>
      <c r="L806" s="194"/>
      <c r="M806" s="269"/>
      <c r="N806" s="286"/>
      <c r="O806" s="47"/>
      <c r="Q806" s="110"/>
      <c r="S806" s="31"/>
      <c r="T806" s="24"/>
    </row>
    <row r="807" spans="2:20" s="39" customFormat="1" ht="15" hidden="1" outlineLevel="1" x14ac:dyDescent="0.25">
      <c r="B807" s="333"/>
      <c r="C807" s="87"/>
      <c r="D807" s="156"/>
      <c r="E807" s="338">
        <v>794</v>
      </c>
      <c r="F807" s="275">
        <f t="shared" si="105"/>
        <v>3376</v>
      </c>
      <c r="G807" s="274"/>
      <c r="H807" s="274"/>
      <c r="I807" s="115"/>
      <c r="J807" s="327">
        <f t="shared" ref="J807:J876" si="110">300+2*O$11*(D$11-1)+2*E807</f>
        <v>1888</v>
      </c>
      <c r="K807" s="292"/>
      <c r="L807" s="194"/>
      <c r="M807" s="269"/>
      <c r="N807" s="286"/>
      <c r="O807" s="47"/>
      <c r="Q807" s="110"/>
      <c r="S807" s="31"/>
      <c r="T807" s="24"/>
    </row>
    <row r="808" spans="2:20" s="39" customFormat="1" ht="15" hidden="1" outlineLevel="1" x14ac:dyDescent="0.25">
      <c r="B808" s="333"/>
      <c r="C808" s="87"/>
      <c r="D808" s="156"/>
      <c r="E808" s="338">
        <v>795</v>
      </c>
      <c r="F808" s="275">
        <f t="shared" si="105"/>
        <v>3380</v>
      </c>
      <c r="G808" s="274"/>
      <c r="H808" s="274"/>
      <c r="I808" s="115"/>
      <c r="J808" s="327">
        <f t="shared" si="110"/>
        <v>1890</v>
      </c>
      <c r="K808" s="292"/>
      <c r="L808" s="194"/>
      <c r="M808" s="269"/>
      <c r="N808" s="286"/>
      <c r="O808" s="47"/>
      <c r="Q808" s="110"/>
      <c r="S808" s="31"/>
      <c r="T808" s="24"/>
    </row>
    <row r="809" spans="2:20" s="39" customFormat="1" ht="15" hidden="1" outlineLevel="1" x14ac:dyDescent="0.25">
      <c r="B809" s="333"/>
      <c r="C809" s="87"/>
      <c r="D809" s="156"/>
      <c r="E809" s="338">
        <v>796</v>
      </c>
      <c r="F809" s="275">
        <f t="shared" si="105"/>
        <v>3384</v>
      </c>
      <c r="G809" s="274"/>
      <c r="H809" s="274"/>
      <c r="I809" s="115"/>
      <c r="J809" s="327">
        <f t="shared" si="110"/>
        <v>1892</v>
      </c>
      <c r="K809" s="292"/>
      <c r="L809" s="194"/>
      <c r="M809" s="269"/>
      <c r="N809" s="286"/>
      <c r="O809" s="47"/>
      <c r="Q809" s="110"/>
      <c r="S809" s="31"/>
      <c r="T809" s="24"/>
    </row>
    <row r="810" spans="2:20" s="39" customFormat="1" ht="15" hidden="1" outlineLevel="1" x14ac:dyDescent="0.25">
      <c r="B810" s="333"/>
      <c r="C810" s="87"/>
      <c r="D810" s="156"/>
      <c r="E810" s="338">
        <v>797</v>
      </c>
      <c r="F810" s="275">
        <f t="shared" ref="F810:F879" si="111">4*(O$11*(D$11-1)+E810)+F$12</f>
        <v>3388</v>
      </c>
      <c r="G810" s="274"/>
      <c r="H810" s="274"/>
      <c r="I810" s="115"/>
      <c r="J810" s="327">
        <f t="shared" si="110"/>
        <v>1894</v>
      </c>
      <c r="K810" s="292"/>
      <c r="L810" s="194"/>
      <c r="M810" s="269"/>
      <c r="N810" s="286"/>
      <c r="O810" s="47"/>
      <c r="Q810" s="110"/>
      <c r="S810" s="31"/>
      <c r="T810" s="24"/>
    </row>
    <row r="811" spans="2:20" s="39" customFormat="1" ht="15" hidden="1" outlineLevel="1" x14ac:dyDescent="0.25">
      <c r="B811" s="333"/>
      <c r="C811" s="87"/>
      <c r="D811" s="156"/>
      <c r="E811" s="338">
        <v>798</v>
      </c>
      <c r="F811" s="275">
        <f t="shared" si="111"/>
        <v>3392</v>
      </c>
      <c r="G811" s="274"/>
      <c r="H811" s="274"/>
      <c r="I811" s="115"/>
      <c r="J811" s="327">
        <f t="shared" si="110"/>
        <v>1896</v>
      </c>
      <c r="K811" s="292"/>
      <c r="L811" s="194"/>
      <c r="M811" s="269"/>
      <c r="N811" s="286"/>
      <c r="O811" s="47"/>
      <c r="Q811" s="110"/>
      <c r="S811" s="31"/>
      <c r="T811" s="24"/>
    </row>
    <row r="812" spans="2:20" s="39" customFormat="1" ht="15" hidden="1" outlineLevel="1" x14ac:dyDescent="0.25">
      <c r="B812" s="333"/>
      <c r="C812" s="87"/>
      <c r="D812" s="156"/>
      <c r="E812" s="338">
        <v>799</v>
      </c>
      <c r="F812" s="275">
        <f t="shared" si="111"/>
        <v>3396</v>
      </c>
      <c r="G812" s="274"/>
      <c r="H812" s="274"/>
      <c r="I812" s="115"/>
      <c r="J812" s="327">
        <f t="shared" si="110"/>
        <v>1898</v>
      </c>
      <c r="K812" s="292"/>
      <c r="L812" s="194"/>
      <c r="M812" s="269"/>
      <c r="N812" s="286"/>
      <c r="O812" s="47"/>
      <c r="Q812" s="110"/>
      <c r="S812" s="31"/>
      <c r="T812" s="24"/>
    </row>
    <row r="813" spans="2:20" s="39" customFormat="1" ht="15" hidden="1" outlineLevel="1" x14ac:dyDescent="0.25">
      <c r="B813" s="333"/>
      <c r="C813" s="87"/>
      <c r="D813" s="156"/>
      <c r="E813" s="338">
        <v>800</v>
      </c>
      <c r="F813" s="275">
        <f t="shared" si="111"/>
        <v>3400</v>
      </c>
      <c r="G813" s="274"/>
      <c r="H813" s="274"/>
      <c r="I813" s="115"/>
      <c r="J813" s="327">
        <f t="shared" si="110"/>
        <v>1900</v>
      </c>
      <c r="K813" s="292"/>
      <c r="L813" s="194"/>
      <c r="M813" s="269"/>
      <c r="N813" s="286"/>
      <c r="O813" s="47"/>
      <c r="Q813" s="110"/>
      <c r="S813" s="31"/>
      <c r="T813" s="24"/>
    </row>
    <row r="814" spans="2:20" s="39" customFormat="1" ht="15" hidden="1" outlineLevel="1" x14ac:dyDescent="0.25">
      <c r="B814" s="333"/>
      <c r="C814" s="87"/>
      <c r="D814" s="156"/>
      <c r="E814" s="338">
        <v>801</v>
      </c>
      <c r="F814" s="275">
        <f t="shared" si="111"/>
        <v>3404</v>
      </c>
      <c r="G814" s="274"/>
      <c r="H814" s="274"/>
      <c r="I814" s="115"/>
      <c r="J814" s="327">
        <f t="shared" si="110"/>
        <v>1902</v>
      </c>
      <c r="K814" s="292"/>
      <c r="L814" s="194"/>
      <c r="M814" s="269"/>
      <c r="N814" s="286"/>
      <c r="O814" s="47"/>
      <c r="Q814" s="110"/>
      <c r="S814" s="31"/>
      <c r="T814" s="24"/>
    </row>
    <row r="815" spans="2:20" s="39" customFormat="1" ht="15" hidden="1" outlineLevel="1" x14ac:dyDescent="0.25">
      <c r="B815" s="333"/>
      <c r="C815" s="87"/>
      <c r="D815" s="156"/>
      <c r="E815" s="338">
        <v>802</v>
      </c>
      <c r="F815" s="275">
        <f t="shared" si="111"/>
        <v>3408</v>
      </c>
      <c r="G815" s="274"/>
      <c r="H815" s="274"/>
      <c r="I815" s="115"/>
      <c r="J815" s="327">
        <f t="shared" si="110"/>
        <v>1904</v>
      </c>
      <c r="K815" s="292"/>
      <c r="L815" s="194"/>
      <c r="M815" s="269"/>
      <c r="N815" s="286"/>
      <c r="O815" s="47"/>
      <c r="Q815" s="110"/>
      <c r="S815" s="31"/>
      <c r="T815" s="24"/>
    </row>
    <row r="816" spans="2:20" s="39" customFormat="1" ht="15" hidden="1" outlineLevel="1" x14ac:dyDescent="0.25">
      <c r="B816" s="333"/>
      <c r="C816" s="87"/>
      <c r="D816" s="156"/>
      <c r="E816" s="338">
        <v>803</v>
      </c>
      <c r="F816" s="275">
        <f t="shared" si="111"/>
        <v>3412</v>
      </c>
      <c r="G816" s="274"/>
      <c r="H816" s="274"/>
      <c r="I816" s="115"/>
      <c r="J816" s="327">
        <f t="shared" si="110"/>
        <v>1906</v>
      </c>
      <c r="K816" s="292"/>
      <c r="L816" s="194"/>
      <c r="M816" s="269"/>
      <c r="N816" s="286"/>
      <c r="O816" s="47"/>
      <c r="Q816" s="110"/>
      <c r="S816" s="31"/>
      <c r="T816" s="24"/>
    </row>
    <row r="817" spans="2:20" s="39" customFormat="1" ht="15" hidden="1" outlineLevel="1" x14ac:dyDescent="0.25">
      <c r="B817" s="333"/>
      <c r="C817" s="87"/>
      <c r="D817" s="156"/>
      <c r="E817" s="338">
        <v>804</v>
      </c>
      <c r="F817" s="275">
        <f t="shared" si="111"/>
        <v>3416</v>
      </c>
      <c r="G817" s="274"/>
      <c r="H817" s="274"/>
      <c r="I817" s="115"/>
      <c r="J817" s="327">
        <f t="shared" si="110"/>
        <v>1908</v>
      </c>
      <c r="K817" s="292"/>
      <c r="L817" s="194"/>
      <c r="M817" s="269"/>
      <c r="N817" s="286"/>
      <c r="O817" s="47"/>
      <c r="Q817" s="110"/>
      <c r="S817" s="31"/>
      <c r="T817" s="24"/>
    </row>
    <row r="818" spans="2:20" s="39" customFormat="1" ht="15" hidden="1" outlineLevel="1" x14ac:dyDescent="0.25">
      <c r="B818" s="333"/>
      <c r="C818" s="87"/>
      <c r="D818" s="156"/>
      <c r="E818" s="338">
        <v>805</v>
      </c>
      <c r="F818" s="275">
        <f t="shared" si="111"/>
        <v>3420</v>
      </c>
      <c r="G818" s="274"/>
      <c r="H818" s="274"/>
      <c r="I818" s="115"/>
      <c r="J818" s="327">
        <f t="shared" si="110"/>
        <v>1910</v>
      </c>
      <c r="K818" s="292"/>
      <c r="L818" s="194"/>
      <c r="M818" s="269"/>
      <c r="N818" s="286"/>
      <c r="O818" s="47"/>
      <c r="Q818" s="110"/>
      <c r="S818" s="31"/>
      <c r="T818" s="24"/>
    </row>
    <row r="819" spans="2:20" s="39" customFormat="1" ht="15" hidden="1" outlineLevel="1" x14ac:dyDescent="0.25">
      <c r="B819" s="333"/>
      <c r="C819" s="87"/>
      <c r="D819" s="156"/>
      <c r="E819" s="338">
        <v>806</v>
      </c>
      <c r="F819" s="275">
        <f t="shared" si="111"/>
        <v>3424</v>
      </c>
      <c r="G819" s="274"/>
      <c r="H819" s="274"/>
      <c r="I819" s="115"/>
      <c r="J819" s="327">
        <f t="shared" si="110"/>
        <v>1912</v>
      </c>
      <c r="K819" s="292"/>
      <c r="L819" s="194"/>
      <c r="M819" s="269"/>
      <c r="N819" s="286"/>
      <c r="O819" s="47"/>
      <c r="Q819" s="110"/>
      <c r="S819" s="31"/>
      <c r="T819" s="24"/>
    </row>
    <row r="820" spans="2:20" s="39" customFormat="1" ht="15" hidden="1" outlineLevel="1" x14ac:dyDescent="0.25">
      <c r="B820" s="333"/>
      <c r="C820" s="87"/>
      <c r="D820" s="156"/>
      <c r="E820" s="338">
        <v>807</v>
      </c>
      <c r="F820" s="275">
        <f t="shared" si="111"/>
        <v>3428</v>
      </c>
      <c r="G820" s="274"/>
      <c r="H820" s="274"/>
      <c r="I820" s="115"/>
      <c r="J820" s="327">
        <f t="shared" si="110"/>
        <v>1914</v>
      </c>
      <c r="K820" s="292"/>
      <c r="L820" s="194"/>
      <c r="M820" s="269"/>
      <c r="N820" s="286"/>
      <c r="O820" s="47"/>
      <c r="Q820" s="110"/>
      <c r="S820" s="31"/>
      <c r="T820" s="24"/>
    </row>
    <row r="821" spans="2:20" s="39" customFormat="1" ht="15" hidden="1" outlineLevel="1" x14ac:dyDescent="0.25">
      <c r="B821" s="333"/>
      <c r="C821" s="87"/>
      <c r="D821" s="156"/>
      <c r="E821" s="338">
        <v>808</v>
      </c>
      <c r="F821" s="275">
        <f t="shared" si="111"/>
        <v>3432</v>
      </c>
      <c r="G821" s="274"/>
      <c r="H821" s="274"/>
      <c r="I821" s="115"/>
      <c r="J821" s="327">
        <f t="shared" si="110"/>
        <v>1916</v>
      </c>
      <c r="K821" s="292"/>
      <c r="L821" s="194"/>
      <c r="M821" s="269"/>
      <c r="N821" s="286"/>
      <c r="O821" s="47"/>
      <c r="Q821" s="110"/>
      <c r="S821" s="31"/>
      <c r="T821" s="24"/>
    </row>
    <row r="822" spans="2:20" s="39" customFormat="1" ht="15" hidden="1" outlineLevel="1" x14ac:dyDescent="0.25">
      <c r="B822" s="333"/>
      <c r="C822" s="87"/>
      <c r="D822" s="156"/>
      <c r="E822" s="338">
        <v>809</v>
      </c>
      <c r="F822" s="275">
        <f t="shared" si="111"/>
        <v>3436</v>
      </c>
      <c r="G822" s="274"/>
      <c r="H822" s="274"/>
      <c r="I822" s="115"/>
      <c r="J822" s="327">
        <f t="shared" si="110"/>
        <v>1918</v>
      </c>
      <c r="K822" s="292"/>
      <c r="L822" s="194"/>
      <c r="M822" s="269"/>
      <c r="N822" s="286"/>
      <c r="O822" s="47"/>
      <c r="Q822" s="110"/>
      <c r="S822" s="31"/>
      <c r="T822" s="24"/>
    </row>
    <row r="823" spans="2:20" s="39" customFormat="1" ht="15" hidden="1" outlineLevel="1" x14ac:dyDescent="0.25">
      <c r="B823" s="333"/>
      <c r="C823" s="87"/>
      <c r="D823" s="156"/>
      <c r="E823" s="338">
        <v>810</v>
      </c>
      <c r="F823" s="275">
        <f t="shared" si="111"/>
        <v>3440</v>
      </c>
      <c r="G823" s="274"/>
      <c r="H823" s="274"/>
      <c r="I823" s="115"/>
      <c r="J823" s="327">
        <f t="shared" si="110"/>
        <v>1920</v>
      </c>
      <c r="K823" s="292"/>
      <c r="L823" s="194"/>
      <c r="M823" s="269"/>
      <c r="N823" s="286"/>
      <c r="O823" s="47"/>
      <c r="Q823" s="110"/>
      <c r="S823" s="31"/>
      <c r="T823" s="24"/>
    </row>
    <row r="824" spans="2:20" s="39" customFormat="1" ht="15" hidden="1" outlineLevel="1" x14ac:dyDescent="0.25">
      <c r="B824" s="333"/>
      <c r="C824" s="87"/>
      <c r="D824" s="156"/>
      <c r="E824" s="338">
        <v>811</v>
      </c>
      <c r="F824" s="275">
        <f t="shared" si="111"/>
        <v>3444</v>
      </c>
      <c r="G824" s="274"/>
      <c r="H824" s="274"/>
      <c r="I824" s="115"/>
      <c r="J824" s="327">
        <f t="shared" si="110"/>
        <v>1922</v>
      </c>
      <c r="K824" s="292"/>
      <c r="L824" s="194"/>
      <c r="M824" s="269"/>
      <c r="N824" s="286"/>
      <c r="O824" s="47"/>
      <c r="Q824" s="110"/>
      <c r="S824" s="31"/>
      <c r="T824" s="24"/>
    </row>
    <row r="825" spans="2:20" s="39" customFormat="1" ht="15" hidden="1" outlineLevel="1" x14ac:dyDescent="0.25">
      <c r="B825" s="333"/>
      <c r="C825" s="87"/>
      <c r="D825" s="156"/>
      <c r="E825" s="338">
        <v>812</v>
      </c>
      <c r="F825" s="275">
        <f t="shared" si="111"/>
        <v>3448</v>
      </c>
      <c r="G825" s="274"/>
      <c r="H825" s="274"/>
      <c r="I825" s="115"/>
      <c r="J825" s="327">
        <f t="shared" si="110"/>
        <v>1924</v>
      </c>
      <c r="K825" s="292"/>
      <c r="L825" s="194"/>
      <c r="M825" s="269"/>
      <c r="N825" s="286"/>
      <c r="O825" s="47"/>
      <c r="Q825" s="110"/>
      <c r="S825" s="31"/>
      <c r="T825" s="24"/>
    </row>
    <row r="826" spans="2:20" s="39" customFormat="1" ht="15" hidden="1" outlineLevel="1" x14ac:dyDescent="0.25">
      <c r="B826" s="333"/>
      <c r="C826" s="87"/>
      <c r="D826" s="156"/>
      <c r="E826" s="338">
        <v>813</v>
      </c>
      <c r="F826" s="275">
        <f t="shared" si="111"/>
        <v>3452</v>
      </c>
      <c r="G826" s="274"/>
      <c r="H826" s="274"/>
      <c r="I826" s="115"/>
      <c r="J826" s="327">
        <f t="shared" si="110"/>
        <v>1926</v>
      </c>
      <c r="K826" s="292"/>
      <c r="L826" s="194"/>
      <c r="M826" s="269"/>
      <c r="N826" s="286"/>
      <c r="O826" s="47"/>
      <c r="Q826" s="110"/>
      <c r="S826" s="31"/>
      <c r="T826" s="24"/>
    </row>
    <row r="827" spans="2:20" s="39" customFormat="1" ht="15" hidden="1" outlineLevel="1" x14ac:dyDescent="0.25">
      <c r="B827" s="333"/>
      <c r="C827" s="87"/>
      <c r="D827" s="156"/>
      <c r="E827" s="338">
        <v>814</v>
      </c>
      <c r="F827" s="275">
        <f t="shared" si="111"/>
        <v>3456</v>
      </c>
      <c r="G827" s="274"/>
      <c r="H827" s="274"/>
      <c r="I827" s="115"/>
      <c r="J827" s="327">
        <f t="shared" si="110"/>
        <v>1928</v>
      </c>
      <c r="K827" s="292"/>
      <c r="L827" s="194"/>
      <c r="M827" s="269"/>
      <c r="N827" s="286"/>
      <c r="O827" s="47"/>
      <c r="Q827" s="110"/>
      <c r="S827" s="31"/>
      <c r="T827" s="24"/>
    </row>
    <row r="828" spans="2:20" s="39" customFormat="1" ht="15" hidden="1" outlineLevel="1" x14ac:dyDescent="0.25">
      <c r="B828" s="333"/>
      <c r="C828" s="87"/>
      <c r="D828" s="156"/>
      <c r="E828" s="338">
        <v>815</v>
      </c>
      <c r="F828" s="275">
        <f t="shared" si="111"/>
        <v>3460</v>
      </c>
      <c r="G828" s="274"/>
      <c r="H828" s="274"/>
      <c r="I828" s="115"/>
      <c r="J828" s="327">
        <f t="shared" si="110"/>
        <v>1930</v>
      </c>
      <c r="K828" s="292"/>
      <c r="L828" s="194"/>
      <c r="M828" s="269"/>
      <c r="N828" s="286"/>
      <c r="O828" s="47"/>
      <c r="Q828" s="110"/>
      <c r="S828" s="31"/>
      <c r="T828" s="24"/>
    </row>
    <row r="829" spans="2:20" s="39" customFormat="1" ht="15" hidden="1" outlineLevel="1" x14ac:dyDescent="0.25">
      <c r="B829" s="333"/>
      <c r="C829" s="87"/>
      <c r="D829" s="156"/>
      <c r="E829" s="338">
        <v>816</v>
      </c>
      <c r="F829" s="275">
        <f t="shared" si="111"/>
        <v>3464</v>
      </c>
      <c r="G829" s="274"/>
      <c r="H829" s="274"/>
      <c r="I829" s="115"/>
      <c r="J829" s="327">
        <f t="shared" si="110"/>
        <v>1932</v>
      </c>
      <c r="K829" s="292"/>
      <c r="L829" s="194"/>
      <c r="M829" s="269"/>
      <c r="N829" s="286"/>
      <c r="O829" s="47"/>
      <c r="Q829" s="110"/>
      <c r="S829" s="31"/>
      <c r="T829" s="24"/>
    </row>
    <row r="830" spans="2:20" s="39" customFormat="1" ht="15" hidden="1" outlineLevel="1" x14ac:dyDescent="0.25">
      <c r="B830" s="333"/>
      <c r="C830" s="87"/>
      <c r="D830" s="156"/>
      <c r="E830" s="338">
        <v>817</v>
      </c>
      <c r="F830" s="275">
        <f t="shared" si="111"/>
        <v>3468</v>
      </c>
      <c r="G830" s="274"/>
      <c r="H830" s="274"/>
      <c r="I830" s="115"/>
      <c r="J830" s="327">
        <f t="shared" si="110"/>
        <v>1934</v>
      </c>
      <c r="K830" s="292"/>
      <c r="L830" s="194"/>
      <c r="M830" s="269"/>
      <c r="N830" s="286"/>
      <c r="O830" s="47"/>
      <c r="Q830" s="110"/>
      <c r="S830" s="31"/>
      <c r="T830" s="24"/>
    </row>
    <row r="831" spans="2:20" s="39" customFormat="1" ht="15" hidden="1" outlineLevel="1" x14ac:dyDescent="0.25">
      <c r="B831" s="333"/>
      <c r="C831" s="87"/>
      <c r="D831" s="156"/>
      <c r="E831" s="338">
        <v>818</v>
      </c>
      <c r="F831" s="275">
        <f t="shared" si="111"/>
        <v>3472</v>
      </c>
      <c r="G831" s="274"/>
      <c r="H831" s="274"/>
      <c r="I831" s="115"/>
      <c r="J831" s="327">
        <f t="shared" si="110"/>
        <v>1936</v>
      </c>
      <c r="K831" s="292"/>
      <c r="L831" s="194"/>
      <c r="M831" s="269"/>
      <c r="N831" s="286"/>
      <c r="O831" s="47"/>
      <c r="Q831" s="110"/>
      <c r="S831" s="31"/>
      <c r="T831" s="24"/>
    </row>
    <row r="832" spans="2:20" s="39" customFormat="1" ht="15" hidden="1" outlineLevel="1" x14ac:dyDescent="0.25">
      <c r="B832" s="333"/>
      <c r="C832" s="87"/>
      <c r="D832" s="156"/>
      <c r="E832" s="338">
        <v>819</v>
      </c>
      <c r="F832" s="275">
        <f t="shared" si="111"/>
        <v>3476</v>
      </c>
      <c r="G832" s="274"/>
      <c r="H832" s="274"/>
      <c r="I832" s="115"/>
      <c r="J832" s="327">
        <f t="shared" si="110"/>
        <v>1938</v>
      </c>
      <c r="K832" s="292"/>
      <c r="L832" s="194"/>
      <c r="M832" s="269"/>
      <c r="N832" s="286"/>
      <c r="O832" s="47"/>
      <c r="Q832" s="110"/>
      <c r="S832" s="31"/>
      <c r="T832" s="24"/>
    </row>
    <row r="833" spans="2:20" s="39" customFormat="1" ht="15" hidden="1" outlineLevel="1" x14ac:dyDescent="0.25">
      <c r="B833" s="333"/>
      <c r="C833" s="87"/>
      <c r="D833" s="156"/>
      <c r="E833" s="338">
        <v>820</v>
      </c>
      <c r="F833" s="275">
        <f t="shared" si="111"/>
        <v>3480</v>
      </c>
      <c r="G833" s="274"/>
      <c r="H833" s="274"/>
      <c r="I833" s="115"/>
      <c r="J833" s="327">
        <f t="shared" si="110"/>
        <v>1940</v>
      </c>
      <c r="K833" s="292"/>
      <c r="L833" s="194"/>
      <c r="M833" s="269"/>
      <c r="N833" s="286"/>
      <c r="O833" s="47"/>
      <c r="Q833" s="110"/>
      <c r="S833" s="31"/>
      <c r="T833" s="24"/>
    </row>
    <row r="834" spans="2:20" s="39" customFormat="1" ht="15" hidden="1" outlineLevel="1" x14ac:dyDescent="0.25">
      <c r="B834" s="333"/>
      <c r="C834" s="87"/>
      <c r="D834" s="156"/>
      <c r="E834" s="338">
        <v>821</v>
      </c>
      <c r="F834" s="275">
        <f t="shared" si="111"/>
        <v>3484</v>
      </c>
      <c r="G834" s="274"/>
      <c r="H834" s="274"/>
      <c r="I834" s="115"/>
      <c r="J834" s="327">
        <f t="shared" si="110"/>
        <v>1942</v>
      </c>
      <c r="K834" s="292"/>
      <c r="L834" s="194"/>
      <c r="M834" s="269"/>
      <c r="N834" s="286"/>
      <c r="O834" s="47"/>
      <c r="Q834" s="110"/>
      <c r="S834" s="31"/>
      <c r="T834" s="24"/>
    </row>
    <row r="835" spans="2:20" s="39" customFormat="1" ht="15" hidden="1" outlineLevel="1" x14ac:dyDescent="0.25">
      <c r="B835" s="333"/>
      <c r="C835" s="87"/>
      <c r="D835" s="156"/>
      <c r="E835" s="338">
        <v>822</v>
      </c>
      <c r="F835" s="275">
        <f t="shared" si="111"/>
        <v>3488</v>
      </c>
      <c r="G835" s="274"/>
      <c r="H835" s="274"/>
      <c r="I835" s="115"/>
      <c r="J835" s="327">
        <f t="shared" si="110"/>
        <v>1944</v>
      </c>
      <c r="K835" s="292"/>
      <c r="L835" s="194"/>
      <c r="M835" s="269"/>
      <c r="N835" s="286"/>
      <c r="O835" s="47"/>
      <c r="Q835" s="110"/>
      <c r="S835" s="31"/>
      <c r="T835" s="24"/>
    </row>
    <row r="836" spans="2:20" s="39" customFormat="1" ht="15" hidden="1" outlineLevel="1" x14ac:dyDescent="0.25">
      <c r="B836" s="333"/>
      <c r="C836" s="87"/>
      <c r="D836" s="156"/>
      <c r="E836" s="338">
        <v>823</v>
      </c>
      <c r="F836" s="275">
        <f t="shared" si="111"/>
        <v>3492</v>
      </c>
      <c r="G836" s="274"/>
      <c r="H836" s="274"/>
      <c r="I836" s="115"/>
      <c r="J836" s="327">
        <f t="shared" si="110"/>
        <v>1946</v>
      </c>
      <c r="K836" s="292"/>
      <c r="L836" s="194"/>
      <c r="M836" s="269"/>
      <c r="N836" s="286"/>
      <c r="O836" s="47"/>
      <c r="Q836" s="110"/>
      <c r="S836" s="31"/>
      <c r="T836" s="24"/>
    </row>
    <row r="837" spans="2:20" s="39" customFormat="1" ht="15" hidden="1" outlineLevel="1" x14ac:dyDescent="0.25">
      <c r="B837" s="333"/>
      <c r="C837" s="87"/>
      <c r="D837" s="156"/>
      <c r="E837" s="338">
        <v>824</v>
      </c>
      <c r="F837" s="275">
        <f t="shared" si="111"/>
        <v>3496</v>
      </c>
      <c r="G837" s="274"/>
      <c r="H837" s="274"/>
      <c r="I837" s="115"/>
      <c r="J837" s="327">
        <f t="shared" si="110"/>
        <v>1948</v>
      </c>
      <c r="K837" s="292"/>
      <c r="L837" s="194"/>
      <c r="M837" s="269"/>
      <c r="N837" s="286"/>
      <c r="O837" s="47"/>
      <c r="Q837" s="110"/>
      <c r="S837" s="31"/>
      <c r="T837" s="24"/>
    </row>
    <row r="838" spans="2:20" s="39" customFormat="1" ht="15" hidden="1" outlineLevel="1" x14ac:dyDescent="0.25">
      <c r="B838" s="333"/>
      <c r="C838" s="87"/>
      <c r="D838" s="156"/>
      <c r="E838" s="338">
        <v>825</v>
      </c>
      <c r="F838" s="275">
        <f t="shared" si="111"/>
        <v>3500</v>
      </c>
      <c r="G838" s="274"/>
      <c r="H838" s="274"/>
      <c r="I838" s="115"/>
      <c r="J838" s="327">
        <f t="shared" si="110"/>
        <v>1950</v>
      </c>
      <c r="K838" s="292"/>
      <c r="L838" s="194"/>
      <c r="M838" s="269"/>
      <c r="N838" s="286"/>
      <c r="O838" s="47"/>
      <c r="Q838" s="110"/>
      <c r="S838" s="31"/>
      <c r="T838" s="24"/>
    </row>
    <row r="839" spans="2:20" s="39" customFormat="1" ht="15" hidden="1" outlineLevel="1" x14ac:dyDescent="0.25">
      <c r="B839" s="333"/>
      <c r="C839" s="87"/>
      <c r="D839" s="156"/>
      <c r="E839" s="338">
        <v>826</v>
      </c>
      <c r="F839" s="275">
        <f t="shared" si="111"/>
        <v>3504</v>
      </c>
      <c r="G839" s="274"/>
      <c r="H839" s="274"/>
      <c r="I839" s="115"/>
      <c r="J839" s="327">
        <f t="shared" si="110"/>
        <v>1952</v>
      </c>
      <c r="K839" s="292"/>
      <c r="L839" s="194"/>
      <c r="M839" s="269"/>
      <c r="N839" s="286"/>
      <c r="O839" s="47"/>
      <c r="Q839" s="110"/>
      <c r="S839" s="31"/>
      <c r="T839" s="24"/>
    </row>
    <row r="840" spans="2:20" s="39" customFormat="1" ht="15" hidden="1" outlineLevel="1" x14ac:dyDescent="0.25">
      <c r="B840" s="333"/>
      <c r="C840" s="87"/>
      <c r="D840" s="156"/>
      <c r="E840" s="338">
        <v>827</v>
      </c>
      <c r="F840" s="275">
        <f t="shared" si="111"/>
        <v>3508</v>
      </c>
      <c r="G840" s="274"/>
      <c r="H840" s="274"/>
      <c r="I840" s="115"/>
      <c r="J840" s="327">
        <f t="shared" si="110"/>
        <v>1954</v>
      </c>
      <c r="K840" s="292"/>
      <c r="L840" s="194"/>
      <c r="M840" s="269"/>
      <c r="N840" s="286"/>
      <c r="O840" s="47"/>
      <c r="Q840" s="110"/>
      <c r="S840" s="31"/>
      <c r="T840" s="24"/>
    </row>
    <row r="841" spans="2:20" s="39" customFormat="1" ht="15" hidden="1" outlineLevel="1" x14ac:dyDescent="0.25">
      <c r="B841" s="333"/>
      <c r="C841" s="87"/>
      <c r="D841" s="156"/>
      <c r="E841" s="338">
        <v>828</v>
      </c>
      <c r="F841" s="275">
        <f t="shared" si="111"/>
        <v>3512</v>
      </c>
      <c r="G841" s="274"/>
      <c r="H841" s="274"/>
      <c r="I841" s="115"/>
      <c r="J841" s="327">
        <f t="shared" si="110"/>
        <v>1956</v>
      </c>
      <c r="K841" s="292"/>
      <c r="L841" s="194"/>
      <c r="M841" s="269"/>
      <c r="N841" s="286"/>
      <c r="O841" s="47"/>
      <c r="Q841" s="110"/>
      <c r="S841" s="31"/>
      <c r="T841" s="24"/>
    </row>
    <row r="842" spans="2:20" s="39" customFormat="1" ht="15" hidden="1" outlineLevel="1" x14ac:dyDescent="0.25">
      <c r="B842" s="333"/>
      <c r="C842" s="87"/>
      <c r="D842" s="156"/>
      <c r="E842" s="338">
        <v>829</v>
      </c>
      <c r="F842" s="275">
        <f t="shared" si="111"/>
        <v>3516</v>
      </c>
      <c r="G842" s="274"/>
      <c r="H842" s="274"/>
      <c r="I842" s="115"/>
      <c r="J842" s="327">
        <f t="shared" si="110"/>
        <v>1958</v>
      </c>
      <c r="K842" s="292"/>
      <c r="L842" s="194"/>
      <c r="M842" s="269"/>
      <c r="N842" s="286"/>
      <c r="O842" s="47"/>
      <c r="Q842" s="110"/>
      <c r="S842" s="31"/>
      <c r="T842" s="24"/>
    </row>
    <row r="843" spans="2:20" ht="15" collapsed="1" x14ac:dyDescent="0.25">
      <c r="B843" s="334"/>
      <c r="C843" s="87"/>
      <c r="D843" s="219" t="s">
        <v>387</v>
      </c>
      <c r="E843" s="338">
        <v>830</v>
      </c>
      <c r="F843" s="275">
        <f t="shared" si="111"/>
        <v>3520</v>
      </c>
      <c r="G843" s="131">
        <v>1</v>
      </c>
      <c r="H843" s="274"/>
      <c r="I843" s="119" t="s">
        <v>427</v>
      </c>
      <c r="J843" s="327">
        <f t="shared" si="110"/>
        <v>1960</v>
      </c>
      <c r="K843" s="283" t="s">
        <v>964</v>
      </c>
      <c r="L843" s="46" t="s">
        <v>568</v>
      </c>
      <c r="M843" s="85" t="s">
        <v>166</v>
      </c>
      <c r="N843" s="48" t="s">
        <v>563</v>
      </c>
      <c r="O843" s="47"/>
      <c r="Q843" s="254"/>
      <c r="S843" s="17"/>
      <c r="T843" s="17"/>
    </row>
    <row r="844" spans="2:20" ht="15" x14ac:dyDescent="0.25">
      <c r="B844" s="334"/>
      <c r="C844" s="87"/>
      <c r="D844" s="219" t="s">
        <v>388</v>
      </c>
      <c r="E844" s="338">
        <v>831</v>
      </c>
      <c r="F844" s="275">
        <f t="shared" si="111"/>
        <v>3524</v>
      </c>
      <c r="G844" s="131">
        <v>1</v>
      </c>
      <c r="H844" s="274"/>
      <c r="I844" s="119" t="s">
        <v>427</v>
      </c>
      <c r="J844" s="327">
        <f t="shared" si="110"/>
        <v>1962</v>
      </c>
      <c r="K844" s="283" t="s">
        <v>884</v>
      </c>
      <c r="L844" s="46" t="s">
        <v>568</v>
      </c>
      <c r="M844" s="85" t="s">
        <v>166</v>
      </c>
      <c r="N844" s="48" t="s">
        <v>563</v>
      </c>
      <c r="O844" s="47"/>
      <c r="Q844" s="254"/>
      <c r="S844" s="17"/>
      <c r="T844" s="17"/>
    </row>
    <row r="845" spans="2:20" ht="15" x14ac:dyDescent="0.25">
      <c r="B845" s="334"/>
      <c r="C845" s="87"/>
      <c r="D845" s="280" t="s">
        <v>931</v>
      </c>
      <c r="E845" s="338">
        <v>832</v>
      </c>
      <c r="F845" s="275">
        <f t="shared" si="111"/>
        <v>3528</v>
      </c>
      <c r="G845" s="131">
        <v>1</v>
      </c>
      <c r="H845" s="274"/>
      <c r="I845" s="119" t="s">
        <v>427</v>
      </c>
      <c r="J845" s="327">
        <f t="shared" si="110"/>
        <v>1964</v>
      </c>
      <c r="K845" s="283" t="s">
        <v>965</v>
      </c>
      <c r="L845" s="143" t="s">
        <v>566</v>
      </c>
      <c r="M845" s="85" t="s">
        <v>166</v>
      </c>
      <c r="N845" s="48" t="s">
        <v>295</v>
      </c>
      <c r="O845" s="47"/>
      <c r="Q845" s="254"/>
      <c r="S845" s="17"/>
      <c r="T845" s="17"/>
    </row>
    <row r="846" spans="2:20" ht="15" x14ac:dyDescent="0.25">
      <c r="B846" s="334"/>
      <c r="C846" s="87"/>
      <c r="D846" s="280" t="s">
        <v>391</v>
      </c>
      <c r="E846" s="338">
        <v>833</v>
      </c>
      <c r="F846" s="275">
        <f t="shared" si="111"/>
        <v>3532</v>
      </c>
      <c r="G846" s="131">
        <v>1</v>
      </c>
      <c r="H846" s="274"/>
      <c r="I846" s="119" t="s">
        <v>427</v>
      </c>
      <c r="J846" s="327">
        <f t="shared" si="110"/>
        <v>1966</v>
      </c>
      <c r="K846" s="283" t="s">
        <v>968</v>
      </c>
      <c r="L846" s="143" t="s">
        <v>567</v>
      </c>
      <c r="M846" s="85" t="s">
        <v>166</v>
      </c>
      <c r="N846" s="48" t="s">
        <v>295</v>
      </c>
      <c r="O846" s="47"/>
      <c r="Q846" s="254"/>
      <c r="S846" s="17"/>
      <c r="T846" s="17"/>
    </row>
    <row r="847" spans="2:20" ht="15" x14ac:dyDescent="0.25">
      <c r="B847" s="334"/>
      <c r="C847" s="87"/>
      <c r="D847" s="280" t="s">
        <v>389</v>
      </c>
      <c r="E847" s="338">
        <v>834</v>
      </c>
      <c r="F847" s="275">
        <f t="shared" si="111"/>
        <v>3536</v>
      </c>
      <c r="G847" s="131">
        <v>1</v>
      </c>
      <c r="H847" s="274"/>
      <c r="I847" s="119" t="s">
        <v>427</v>
      </c>
      <c r="J847" s="327">
        <f t="shared" si="110"/>
        <v>1968</v>
      </c>
      <c r="K847" s="283" t="s">
        <v>966</v>
      </c>
      <c r="L847" s="143" t="s">
        <v>566</v>
      </c>
      <c r="M847" s="85" t="s">
        <v>166</v>
      </c>
      <c r="N847" s="48" t="s">
        <v>294</v>
      </c>
      <c r="O847" s="47"/>
      <c r="Q847" s="254"/>
      <c r="S847" s="17"/>
      <c r="T847" s="17"/>
    </row>
    <row r="848" spans="2:20" ht="15" x14ac:dyDescent="0.25">
      <c r="B848" s="334"/>
      <c r="C848" s="87"/>
      <c r="D848" s="280" t="s">
        <v>392</v>
      </c>
      <c r="E848" s="338">
        <v>835</v>
      </c>
      <c r="F848" s="275">
        <f t="shared" si="111"/>
        <v>3540</v>
      </c>
      <c r="G848" s="131">
        <v>1</v>
      </c>
      <c r="H848" s="274"/>
      <c r="I848" s="119" t="s">
        <v>427</v>
      </c>
      <c r="J848" s="327">
        <f t="shared" si="110"/>
        <v>1970</v>
      </c>
      <c r="K848" s="283" t="s">
        <v>969</v>
      </c>
      <c r="L848" s="143" t="s">
        <v>567</v>
      </c>
      <c r="M848" s="85" t="s">
        <v>166</v>
      </c>
      <c r="N848" s="48" t="s">
        <v>294</v>
      </c>
      <c r="O848" s="47"/>
      <c r="Q848" s="254"/>
      <c r="S848" s="17"/>
      <c r="T848" s="17"/>
    </row>
    <row r="849" spans="1:20" ht="15" x14ac:dyDescent="0.25">
      <c r="B849" s="334"/>
      <c r="C849" s="87"/>
      <c r="D849" s="280" t="s">
        <v>390</v>
      </c>
      <c r="E849" s="338">
        <v>836</v>
      </c>
      <c r="F849" s="275">
        <f t="shared" si="111"/>
        <v>3544</v>
      </c>
      <c r="G849" s="131">
        <v>1</v>
      </c>
      <c r="H849" s="274"/>
      <c r="I849" s="119" t="s">
        <v>427</v>
      </c>
      <c r="J849" s="327">
        <f t="shared" si="110"/>
        <v>1972</v>
      </c>
      <c r="K849" s="283" t="s">
        <v>967</v>
      </c>
      <c r="L849" s="143" t="s">
        <v>566</v>
      </c>
      <c r="M849" s="85" t="s">
        <v>166</v>
      </c>
      <c r="N849" s="143" t="s">
        <v>294</v>
      </c>
      <c r="O849" s="47"/>
      <c r="Q849" s="254"/>
      <c r="S849" s="17"/>
      <c r="T849" s="17"/>
    </row>
    <row r="850" spans="1:20" ht="15" x14ac:dyDescent="0.25">
      <c r="B850" s="334"/>
      <c r="C850" s="87"/>
      <c r="D850" s="280" t="s">
        <v>393</v>
      </c>
      <c r="E850" s="338">
        <v>837</v>
      </c>
      <c r="F850" s="275">
        <f t="shared" si="111"/>
        <v>3548</v>
      </c>
      <c r="G850" s="131">
        <v>1</v>
      </c>
      <c r="H850" s="274"/>
      <c r="I850" s="119" t="s">
        <v>427</v>
      </c>
      <c r="J850" s="327">
        <f t="shared" si="110"/>
        <v>1974</v>
      </c>
      <c r="K850" s="283" t="s">
        <v>970</v>
      </c>
      <c r="L850" s="143" t="s">
        <v>567</v>
      </c>
      <c r="M850" s="85" t="s">
        <v>166</v>
      </c>
      <c r="N850" s="48" t="s">
        <v>294</v>
      </c>
      <c r="O850" s="47"/>
      <c r="Q850" s="254"/>
      <c r="S850" s="17"/>
      <c r="T850" s="17"/>
    </row>
    <row r="851" spans="1:20" ht="15" x14ac:dyDescent="0.25">
      <c r="B851" s="334"/>
      <c r="C851" s="87"/>
      <c r="D851" s="280" t="s">
        <v>394</v>
      </c>
      <c r="E851" s="338">
        <v>838</v>
      </c>
      <c r="F851" s="275">
        <f t="shared" si="111"/>
        <v>3552</v>
      </c>
      <c r="G851" s="131">
        <v>6</v>
      </c>
      <c r="H851" s="274"/>
      <c r="I851" s="119" t="s">
        <v>427</v>
      </c>
      <c r="J851" s="327">
        <f t="shared" si="110"/>
        <v>1976</v>
      </c>
      <c r="K851" s="283" t="s">
        <v>558</v>
      </c>
      <c r="L851" s="143" t="s">
        <v>567</v>
      </c>
      <c r="M851" s="85" t="s">
        <v>166</v>
      </c>
      <c r="N851" s="48" t="s">
        <v>200</v>
      </c>
      <c r="O851" s="47"/>
      <c r="Q851" s="254"/>
      <c r="S851" s="17"/>
      <c r="T851" s="17"/>
    </row>
    <row r="852" spans="1:20" ht="15" x14ac:dyDescent="0.25">
      <c r="A852" s="39"/>
      <c r="B852" s="334"/>
      <c r="C852" s="87"/>
      <c r="D852" s="280" t="s">
        <v>395</v>
      </c>
      <c r="E852" s="338">
        <v>839</v>
      </c>
      <c r="F852" s="275">
        <f t="shared" si="111"/>
        <v>3556</v>
      </c>
      <c r="G852" s="131">
        <v>6</v>
      </c>
      <c r="H852" s="274"/>
      <c r="I852" s="119" t="s">
        <v>427</v>
      </c>
      <c r="J852" s="327">
        <f t="shared" si="110"/>
        <v>1978</v>
      </c>
      <c r="K852" s="283" t="s">
        <v>559</v>
      </c>
      <c r="L852" s="143" t="s">
        <v>567</v>
      </c>
      <c r="M852" s="85" t="s">
        <v>166</v>
      </c>
      <c r="N852" s="48" t="s">
        <v>200</v>
      </c>
      <c r="O852" s="47"/>
      <c r="Q852" s="254"/>
      <c r="S852" s="17"/>
      <c r="T852" s="17"/>
    </row>
    <row r="853" spans="1:20" ht="15" x14ac:dyDescent="0.25">
      <c r="A853" s="39"/>
      <c r="B853" s="334"/>
      <c r="C853" s="87"/>
      <c r="D853" s="280" t="s">
        <v>396</v>
      </c>
      <c r="E853" s="338">
        <v>840</v>
      </c>
      <c r="F853" s="275">
        <f t="shared" si="111"/>
        <v>3560</v>
      </c>
      <c r="G853" s="131">
        <v>6</v>
      </c>
      <c r="H853" s="274"/>
      <c r="I853" s="119" t="s">
        <v>427</v>
      </c>
      <c r="J853" s="327">
        <f t="shared" si="110"/>
        <v>1980</v>
      </c>
      <c r="K853" s="283" t="s">
        <v>560</v>
      </c>
      <c r="L853" s="143" t="s">
        <v>567</v>
      </c>
      <c r="M853" s="85" t="s">
        <v>166</v>
      </c>
      <c r="N853" s="48" t="s">
        <v>200</v>
      </c>
      <c r="O853" s="47"/>
      <c r="Q853" s="254"/>
      <c r="S853" s="17"/>
      <c r="T853" s="17"/>
    </row>
    <row r="854" spans="1:20" ht="15" x14ac:dyDescent="0.25">
      <c r="A854" s="39"/>
      <c r="B854" s="334"/>
      <c r="C854" s="87"/>
      <c r="D854" s="120" t="s">
        <v>397</v>
      </c>
      <c r="E854" s="338">
        <v>841</v>
      </c>
      <c r="F854" s="275">
        <f t="shared" si="111"/>
        <v>3564</v>
      </c>
      <c r="G854" s="131">
        <v>4</v>
      </c>
      <c r="H854" s="83"/>
      <c r="I854" s="119" t="s">
        <v>427</v>
      </c>
      <c r="J854" s="327">
        <f t="shared" si="110"/>
        <v>1982</v>
      </c>
      <c r="K854" s="283" t="s">
        <v>971</v>
      </c>
      <c r="L854" s="46" t="s">
        <v>568</v>
      </c>
      <c r="M854" s="85" t="s">
        <v>166</v>
      </c>
      <c r="N854" s="46" t="s">
        <v>588</v>
      </c>
      <c r="O854" s="144" t="s">
        <v>686</v>
      </c>
      <c r="Q854" s="254"/>
      <c r="S854" s="17"/>
      <c r="T854" s="17"/>
    </row>
    <row r="855" spans="1:20" ht="15" x14ac:dyDescent="0.25">
      <c r="A855" s="39"/>
      <c r="B855" s="334"/>
      <c r="C855" s="87"/>
      <c r="D855" s="219" t="s">
        <v>465</v>
      </c>
      <c r="E855" s="338">
        <v>842</v>
      </c>
      <c r="F855" s="275">
        <f t="shared" si="111"/>
        <v>3568</v>
      </c>
      <c r="G855" s="131">
        <v>4</v>
      </c>
      <c r="H855" s="274"/>
      <c r="I855" s="111" t="s">
        <v>774</v>
      </c>
      <c r="J855" s="327">
        <f t="shared" si="110"/>
        <v>1984</v>
      </c>
      <c r="K855" s="283" t="s">
        <v>1040</v>
      </c>
      <c r="L855" s="46" t="s">
        <v>568</v>
      </c>
      <c r="M855" s="85" t="s">
        <v>166</v>
      </c>
      <c r="N855" s="46" t="s">
        <v>588</v>
      </c>
      <c r="O855" s="144" t="s">
        <v>686</v>
      </c>
      <c r="Q855" s="254"/>
      <c r="S855" s="17"/>
      <c r="T855" s="17"/>
    </row>
    <row r="856" spans="1:20" ht="15" x14ac:dyDescent="0.25">
      <c r="A856" s="39"/>
      <c r="B856" s="334"/>
      <c r="C856" s="87"/>
      <c r="D856" s="219" t="s">
        <v>466</v>
      </c>
      <c r="E856" s="338">
        <v>843</v>
      </c>
      <c r="F856" s="275">
        <f t="shared" si="111"/>
        <v>3572</v>
      </c>
      <c r="G856" s="131">
        <v>4</v>
      </c>
      <c r="H856" s="274"/>
      <c r="I856" s="119" t="s">
        <v>427</v>
      </c>
      <c r="J856" s="327">
        <f t="shared" si="110"/>
        <v>1986</v>
      </c>
      <c r="K856" s="283" t="s">
        <v>1196</v>
      </c>
      <c r="L856" s="46" t="s">
        <v>568</v>
      </c>
      <c r="M856" s="85" t="s">
        <v>166</v>
      </c>
      <c r="N856" s="46" t="s">
        <v>588</v>
      </c>
      <c r="O856" s="144" t="s">
        <v>686</v>
      </c>
      <c r="Q856" s="254"/>
      <c r="S856" s="17"/>
      <c r="T856" s="17"/>
    </row>
    <row r="857" spans="1:20" ht="15" x14ac:dyDescent="0.25">
      <c r="A857" s="39"/>
      <c r="B857" s="334"/>
      <c r="C857" s="87"/>
      <c r="D857" s="79" t="s">
        <v>1191</v>
      </c>
      <c r="E857" s="338">
        <v>844</v>
      </c>
      <c r="F857" s="275">
        <f t="shared" si="111"/>
        <v>3576</v>
      </c>
      <c r="G857" s="131">
        <v>9</v>
      </c>
      <c r="H857" s="274"/>
      <c r="I857" s="119" t="s">
        <v>427</v>
      </c>
      <c r="J857" s="327">
        <f t="shared" si="110"/>
        <v>1988</v>
      </c>
      <c r="K857" s="283" t="s">
        <v>564</v>
      </c>
      <c r="L857" s="46" t="s">
        <v>568</v>
      </c>
      <c r="M857" s="85" t="s">
        <v>166</v>
      </c>
      <c r="N857" s="46" t="s">
        <v>568</v>
      </c>
      <c r="O857" s="47" t="s">
        <v>565</v>
      </c>
      <c r="Q857" s="254"/>
      <c r="S857" s="17"/>
      <c r="T857" s="17"/>
    </row>
    <row r="858" spans="1:20" s="140" customFormat="1" ht="15" x14ac:dyDescent="0.25">
      <c r="A858" s="39"/>
      <c r="B858" s="334"/>
      <c r="C858" s="87"/>
      <c r="D858" s="213" t="s">
        <v>614</v>
      </c>
      <c r="E858" s="338">
        <v>845</v>
      </c>
      <c r="F858" s="275"/>
      <c r="G858" s="131"/>
      <c r="H858" s="274"/>
      <c r="I858" s="119" t="s">
        <v>427</v>
      </c>
      <c r="J858" s="327">
        <f t="shared" si="110"/>
        <v>1990</v>
      </c>
      <c r="K858" s="283"/>
      <c r="L858" s="271"/>
      <c r="M858" s="85"/>
      <c r="N858" s="271"/>
      <c r="O858" s="47"/>
      <c r="Q858" s="254"/>
      <c r="S858" s="17"/>
      <c r="T858" s="17"/>
    </row>
    <row r="859" spans="1:20" s="140" customFormat="1" ht="15" x14ac:dyDescent="0.25">
      <c r="A859" s="39"/>
      <c r="B859" s="334"/>
      <c r="C859" s="87"/>
      <c r="D859" s="213" t="s">
        <v>613</v>
      </c>
      <c r="E859" s="338">
        <v>846</v>
      </c>
      <c r="F859" s="275"/>
      <c r="G859" s="131"/>
      <c r="H859" s="274"/>
      <c r="I859" s="119" t="s">
        <v>427</v>
      </c>
      <c r="J859" s="327">
        <f t="shared" si="110"/>
        <v>1992</v>
      </c>
      <c r="K859" s="283" t="s">
        <v>1194</v>
      </c>
      <c r="L859" s="271"/>
      <c r="M859" s="85"/>
      <c r="N859" s="271"/>
      <c r="O859" s="47"/>
      <c r="Q859" s="254"/>
      <c r="S859" s="17"/>
      <c r="T859" s="17"/>
    </row>
    <row r="860" spans="1:20" s="140" customFormat="1" ht="15" x14ac:dyDescent="0.25">
      <c r="A860" s="39"/>
      <c r="B860" s="334"/>
      <c r="C860" s="87"/>
      <c r="D860" s="213" t="s">
        <v>1189</v>
      </c>
      <c r="E860" s="338">
        <v>847</v>
      </c>
      <c r="F860" s="275"/>
      <c r="G860" s="131"/>
      <c r="H860" s="274"/>
      <c r="I860" s="119" t="s">
        <v>427</v>
      </c>
      <c r="J860" s="327">
        <f t="shared" si="110"/>
        <v>1994</v>
      </c>
      <c r="K860" s="283" t="s">
        <v>1195</v>
      </c>
      <c r="L860" s="271"/>
      <c r="M860" s="85"/>
      <c r="N860" s="271"/>
      <c r="O860" s="47"/>
      <c r="Q860" s="254"/>
      <c r="S860" s="17"/>
      <c r="T860" s="17"/>
    </row>
    <row r="861" spans="1:20" ht="15" x14ac:dyDescent="0.25">
      <c r="A861" s="39"/>
      <c r="B861" s="334"/>
      <c r="C861" s="87"/>
      <c r="D861" s="219" t="s">
        <v>463</v>
      </c>
      <c r="E861" s="338">
        <v>848</v>
      </c>
      <c r="F861" s="275">
        <f t="shared" si="111"/>
        <v>3592</v>
      </c>
      <c r="G861" s="131">
        <v>1</v>
      </c>
      <c r="H861" s="274"/>
      <c r="I861" s="119" t="s">
        <v>427</v>
      </c>
      <c r="J861" s="327">
        <f t="shared" si="110"/>
        <v>1996</v>
      </c>
      <c r="K861" s="283" t="s">
        <v>1193</v>
      </c>
      <c r="L861" s="46" t="s">
        <v>568</v>
      </c>
      <c r="M861" s="85" t="s">
        <v>166</v>
      </c>
      <c r="N861" s="46" t="s">
        <v>568</v>
      </c>
      <c r="O861" s="47" t="s">
        <v>565</v>
      </c>
      <c r="Q861" s="254"/>
      <c r="S861" s="17"/>
      <c r="T861" s="17"/>
    </row>
    <row r="862" spans="1:20" ht="15" x14ac:dyDescent="0.25">
      <c r="A862" s="39"/>
      <c r="B862" s="334"/>
      <c r="C862" s="87"/>
      <c r="D862" s="280" t="s">
        <v>398</v>
      </c>
      <c r="E862" s="338">
        <v>849</v>
      </c>
      <c r="F862" s="275">
        <f t="shared" si="111"/>
        <v>3596</v>
      </c>
      <c r="G862" s="131">
        <v>1</v>
      </c>
      <c r="H862" s="274"/>
      <c r="I862" s="119" t="s">
        <v>427</v>
      </c>
      <c r="J862" s="327">
        <f t="shared" si="110"/>
        <v>1998</v>
      </c>
      <c r="K862" s="283" t="s">
        <v>972</v>
      </c>
      <c r="L862" s="143" t="s">
        <v>566</v>
      </c>
      <c r="M862" s="85" t="s">
        <v>166</v>
      </c>
      <c r="N862" s="48" t="s">
        <v>292</v>
      </c>
      <c r="O862" s="47"/>
      <c r="Q862" s="254"/>
      <c r="S862" s="17"/>
      <c r="T862" s="17"/>
    </row>
    <row r="863" spans="1:20" ht="15" x14ac:dyDescent="0.25">
      <c r="A863" s="39"/>
      <c r="B863" s="334"/>
      <c r="C863" s="87"/>
      <c r="D863" s="280" t="s">
        <v>400</v>
      </c>
      <c r="E863" s="338">
        <v>850</v>
      </c>
      <c r="F863" s="275">
        <f t="shared" si="111"/>
        <v>3600</v>
      </c>
      <c r="G863" s="131">
        <v>1</v>
      </c>
      <c r="H863" s="274"/>
      <c r="I863" s="119" t="s">
        <v>427</v>
      </c>
      <c r="J863" s="327">
        <f t="shared" si="110"/>
        <v>2000</v>
      </c>
      <c r="K863" s="283" t="s">
        <v>975</v>
      </c>
      <c r="L863" s="143" t="s">
        <v>567</v>
      </c>
      <c r="M863" s="85" t="s">
        <v>166</v>
      </c>
      <c r="N863" s="48" t="s">
        <v>292</v>
      </c>
      <c r="O863" s="47"/>
      <c r="Q863" s="254"/>
      <c r="S863" s="17"/>
      <c r="T863" s="17"/>
    </row>
    <row r="864" spans="1:20" ht="15" x14ac:dyDescent="0.25">
      <c r="A864" s="39"/>
      <c r="B864" s="334"/>
      <c r="C864" s="87"/>
      <c r="D864" s="280" t="s">
        <v>399</v>
      </c>
      <c r="E864" s="338">
        <v>851</v>
      </c>
      <c r="F864" s="275">
        <f t="shared" si="111"/>
        <v>3604</v>
      </c>
      <c r="G864" s="131">
        <v>1</v>
      </c>
      <c r="H864" s="227" t="s">
        <v>166</v>
      </c>
      <c r="I864" s="119" t="s">
        <v>427</v>
      </c>
      <c r="J864" s="327">
        <f t="shared" si="110"/>
        <v>2002</v>
      </c>
      <c r="K864" s="283" t="s">
        <v>973</v>
      </c>
      <c r="L864" s="143" t="s">
        <v>566</v>
      </c>
      <c r="M864" s="85" t="s">
        <v>166</v>
      </c>
      <c r="N864" s="143" t="s">
        <v>298</v>
      </c>
      <c r="O864" s="47"/>
      <c r="Q864" s="254"/>
      <c r="S864" s="17"/>
      <c r="T864" s="17"/>
    </row>
    <row r="865" spans="1:20" ht="15" x14ac:dyDescent="0.25">
      <c r="A865" s="39"/>
      <c r="B865" s="334"/>
      <c r="C865" s="87"/>
      <c r="D865" s="280" t="s">
        <v>401</v>
      </c>
      <c r="E865" s="338">
        <v>852</v>
      </c>
      <c r="F865" s="275">
        <f t="shared" si="111"/>
        <v>3608</v>
      </c>
      <c r="G865" s="131">
        <v>1</v>
      </c>
      <c r="H865" s="227" t="s">
        <v>166</v>
      </c>
      <c r="I865" s="119" t="s">
        <v>427</v>
      </c>
      <c r="J865" s="327">
        <f t="shared" si="110"/>
        <v>2004</v>
      </c>
      <c r="K865" s="283" t="s">
        <v>976</v>
      </c>
      <c r="L865" s="143" t="s">
        <v>567</v>
      </c>
      <c r="M865" s="85" t="s">
        <v>166</v>
      </c>
      <c r="N865" s="48" t="s">
        <v>298</v>
      </c>
      <c r="O865" s="47"/>
      <c r="Q865" s="254"/>
      <c r="S865" s="17"/>
      <c r="T865" s="17"/>
    </row>
    <row r="866" spans="1:20" ht="15" x14ac:dyDescent="0.25">
      <c r="A866" s="39"/>
      <c r="B866" s="334"/>
      <c r="C866" s="87"/>
      <c r="D866" s="280" t="s">
        <v>508</v>
      </c>
      <c r="E866" s="338">
        <v>853</v>
      </c>
      <c r="F866" s="275">
        <f t="shared" si="111"/>
        <v>3612</v>
      </c>
      <c r="G866" s="131">
        <v>1</v>
      </c>
      <c r="H866" s="227" t="s">
        <v>166</v>
      </c>
      <c r="I866" s="119" t="s">
        <v>427</v>
      </c>
      <c r="J866" s="327">
        <f t="shared" si="110"/>
        <v>2006</v>
      </c>
      <c r="K866" s="283" t="s">
        <v>974</v>
      </c>
      <c r="L866" s="143" t="s">
        <v>566</v>
      </c>
      <c r="M866" s="85" t="s">
        <v>166</v>
      </c>
      <c r="N866" s="143" t="s">
        <v>298</v>
      </c>
      <c r="O866" s="47"/>
      <c r="Q866" s="254"/>
      <c r="S866" s="17"/>
      <c r="T866" s="17"/>
    </row>
    <row r="867" spans="1:20" ht="15" x14ac:dyDescent="0.25">
      <c r="A867" s="39"/>
      <c r="B867" s="334"/>
      <c r="C867" s="87"/>
      <c r="D867" s="280" t="s">
        <v>402</v>
      </c>
      <c r="E867" s="338">
        <v>854</v>
      </c>
      <c r="F867" s="275">
        <f t="shared" si="111"/>
        <v>3616</v>
      </c>
      <c r="G867" s="131">
        <v>1</v>
      </c>
      <c r="H867" s="274"/>
      <c r="I867" s="119" t="s">
        <v>427</v>
      </c>
      <c r="J867" s="327">
        <f t="shared" si="110"/>
        <v>2008</v>
      </c>
      <c r="K867" s="283" t="s">
        <v>977</v>
      </c>
      <c r="L867" s="143" t="s">
        <v>567</v>
      </c>
      <c r="M867" s="85" t="s">
        <v>166</v>
      </c>
      <c r="N867" s="48" t="s">
        <v>298</v>
      </c>
      <c r="O867" s="47"/>
      <c r="Q867" s="254"/>
      <c r="S867" s="17"/>
      <c r="T867" s="17"/>
    </row>
    <row r="868" spans="1:20" ht="15" x14ac:dyDescent="0.25">
      <c r="A868" s="39"/>
      <c r="B868" s="334"/>
      <c r="C868" s="87"/>
      <c r="D868" s="219" t="s">
        <v>460</v>
      </c>
      <c r="E868" s="338">
        <v>855</v>
      </c>
      <c r="F868" s="275">
        <f t="shared" si="111"/>
        <v>3620</v>
      </c>
      <c r="G868" s="131">
        <v>2</v>
      </c>
      <c r="H868" s="81"/>
      <c r="I868" s="119" t="s">
        <v>427</v>
      </c>
      <c r="J868" s="327">
        <f t="shared" si="110"/>
        <v>2010</v>
      </c>
      <c r="K868" s="283" t="s">
        <v>978</v>
      </c>
      <c r="L868" s="143" t="s">
        <v>566</v>
      </c>
      <c r="M868" s="85" t="s">
        <v>166</v>
      </c>
      <c r="N868" s="46" t="s">
        <v>568</v>
      </c>
      <c r="O868" s="47" t="s">
        <v>183</v>
      </c>
      <c r="Q868" s="254"/>
      <c r="S868" s="17"/>
      <c r="T868" s="17"/>
    </row>
    <row r="869" spans="1:20" ht="15" x14ac:dyDescent="0.25">
      <c r="A869" s="39"/>
      <c r="B869" s="334"/>
      <c r="C869" s="87"/>
      <c r="D869" s="219" t="s">
        <v>461</v>
      </c>
      <c r="E869" s="338">
        <v>856</v>
      </c>
      <c r="F869" s="275">
        <f t="shared" si="111"/>
        <v>3624</v>
      </c>
      <c r="G869" s="131">
        <v>2</v>
      </c>
      <c r="H869" s="81"/>
      <c r="I869" s="119" t="s">
        <v>427</v>
      </c>
      <c r="J869" s="327">
        <f t="shared" si="110"/>
        <v>2012</v>
      </c>
      <c r="K869" s="283" t="s">
        <v>979</v>
      </c>
      <c r="L869" s="143" t="s">
        <v>567</v>
      </c>
      <c r="M869" s="85" t="s">
        <v>166</v>
      </c>
      <c r="N869" s="46" t="s">
        <v>568</v>
      </c>
      <c r="O869" s="47" t="s">
        <v>183</v>
      </c>
      <c r="Q869" s="254"/>
      <c r="S869" s="17"/>
      <c r="T869" s="17"/>
    </row>
    <row r="870" spans="1:20" ht="15" x14ac:dyDescent="0.25">
      <c r="A870" s="39"/>
      <c r="B870" s="334"/>
      <c r="C870" s="87"/>
      <c r="D870" s="120" t="s">
        <v>462</v>
      </c>
      <c r="E870" s="338">
        <v>857</v>
      </c>
      <c r="F870" s="275">
        <f t="shared" si="111"/>
        <v>3628</v>
      </c>
      <c r="G870" s="131">
        <v>4</v>
      </c>
      <c r="H870" s="83"/>
      <c r="I870" s="119" t="s">
        <v>427</v>
      </c>
      <c r="J870" s="327">
        <f t="shared" si="110"/>
        <v>2014</v>
      </c>
      <c r="K870" s="283" t="s">
        <v>980</v>
      </c>
      <c r="L870" s="46" t="s">
        <v>568</v>
      </c>
      <c r="M870" s="85" t="s">
        <v>166</v>
      </c>
      <c r="N870" s="46" t="s">
        <v>588</v>
      </c>
      <c r="O870" s="144" t="s">
        <v>686</v>
      </c>
      <c r="Q870" s="254"/>
      <c r="S870" s="17"/>
      <c r="T870" s="17"/>
    </row>
    <row r="871" spans="1:20" ht="15" x14ac:dyDescent="0.25">
      <c r="A871" s="39"/>
      <c r="B871" s="334"/>
      <c r="C871" s="87"/>
      <c r="D871" s="219" t="s">
        <v>464</v>
      </c>
      <c r="E871" s="338">
        <v>858</v>
      </c>
      <c r="F871" s="275">
        <f t="shared" si="111"/>
        <v>3632</v>
      </c>
      <c r="G871" s="131">
        <v>4</v>
      </c>
      <c r="H871" s="81"/>
      <c r="I871" s="119" t="s">
        <v>427</v>
      </c>
      <c r="J871" s="327">
        <f t="shared" si="110"/>
        <v>2016</v>
      </c>
      <c r="K871" s="283" t="s">
        <v>1197</v>
      </c>
      <c r="L871" s="46" t="s">
        <v>568</v>
      </c>
      <c r="M871" s="85" t="s">
        <v>166</v>
      </c>
      <c r="N871" s="46" t="s">
        <v>588</v>
      </c>
      <c r="O871" s="144" t="s">
        <v>686</v>
      </c>
      <c r="Q871" s="254"/>
      <c r="S871" s="17"/>
      <c r="T871" s="17"/>
    </row>
    <row r="872" spans="1:20" ht="15" x14ac:dyDescent="0.25">
      <c r="A872" s="39"/>
      <c r="B872" s="334"/>
      <c r="C872" s="87"/>
      <c r="D872" s="79" t="s">
        <v>1190</v>
      </c>
      <c r="E872" s="338">
        <v>859</v>
      </c>
      <c r="F872" s="275">
        <f t="shared" si="111"/>
        <v>3636</v>
      </c>
      <c r="G872" s="131">
        <v>9</v>
      </c>
      <c r="H872" s="81"/>
      <c r="I872" s="119" t="s">
        <v>427</v>
      </c>
      <c r="J872" s="327">
        <f t="shared" si="110"/>
        <v>2018</v>
      </c>
      <c r="K872" s="283" t="s">
        <v>687</v>
      </c>
      <c r="L872" s="46" t="s">
        <v>568</v>
      </c>
      <c r="M872" s="85" t="s">
        <v>166</v>
      </c>
      <c r="N872" s="46" t="s">
        <v>568</v>
      </c>
      <c r="O872" s="47" t="s">
        <v>565</v>
      </c>
      <c r="Q872" s="254"/>
      <c r="S872" s="17"/>
      <c r="T872" s="17"/>
    </row>
    <row r="873" spans="1:20" s="140" customFormat="1" ht="15" x14ac:dyDescent="0.25">
      <c r="A873" s="39"/>
      <c r="B873" s="334"/>
      <c r="C873" s="87"/>
      <c r="D873" s="213" t="s">
        <v>614</v>
      </c>
      <c r="E873" s="338">
        <v>860</v>
      </c>
      <c r="F873" s="275"/>
      <c r="G873" s="131"/>
      <c r="H873" s="274"/>
      <c r="I873" s="119"/>
      <c r="J873" s="327">
        <f t="shared" si="110"/>
        <v>2020</v>
      </c>
      <c r="K873" s="283"/>
      <c r="L873" s="271"/>
      <c r="M873" s="85"/>
      <c r="N873" s="271"/>
      <c r="O873" s="47"/>
      <c r="Q873" s="254"/>
      <c r="S873" s="17"/>
      <c r="T873" s="17"/>
    </row>
    <row r="874" spans="1:20" s="140" customFormat="1" ht="15" x14ac:dyDescent="0.25">
      <c r="A874" s="39"/>
      <c r="B874" s="334"/>
      <c r="C874" s="87"/>
      <c r="D874" s="213" t="s">
        <v>613</v>
      </c>
      <c r="E874" s="338">
        <v>861</v>
      </c>
      <c r="F874" s="275"/>
      <c r="G874" s="131"/>
      <c r="H874" s="274"/>
      <c r="I874" s="119"/>
      <c r="J874" s="327">
        <f t="shared" si="110"/>
        <v>2022</v>
      </c>
      <c r="K874" s="283" t="s">
        <v>1194</v>
      </c>
      <c r="L874" s="271"/>
      <c r="M874" s="85"/>
      <c r="N874" s="271"/>
      <c r="O874" s="47"/>
      <c r="Q874" s="254"/>
      <c r="S874" s="17"/>
      <c r="T874" s="17"/>
    </row>
    <row r="875" spans="1:20" s="140" customFormat="1" ht="15" x14ac:dyDescent="0.25">
      <c r="A875" s="39"/>
      <c r="B875" s="334"/>
      <c r="C875" s="87"/>
      <c r="D875" s="213" t="s">
        <v>1189</v>
      </c>
      <c r="E875" s="338">
        <v>862</v>
      </c>
      <c r="F875" s="275"/>
      <c r="G875" s="131"/>
      <c r="H875" s="274"/>
      <c r="I875" s="119"/>
      <c r="J875" s="327">
        <f t="shared" si="110"/>
        <v>2024</v>
      </c>
      <c r="K875" s="283" t="s">
        <v>1195</v>
      </c>
      <c r="L875" s="271"/>
      <c r="M875" s="85"/>
      <c r="N875" s="271"/>
      <c r="O875" s="47"/>
      <c r="Q875" s="254"/>
      <c r="S875" s="17"/>
      <c r="T875" s="17"/>
    </row>
    <row r="876" spans="1:20" ht="15" x14ac:dyDescent="0.25">
      <c r="A876" s="39"/>
      <c r="B876" s="334"/>
      <c r="C876" s="87"/>
      <c r="D876" s="219" t="s">
        <v>386</v>
      </c>
      <c r="E876" s="338">
        <v>863</v>
      </c>
      <c r="F876" s="275">
        <f t="shared" si="111"/>
        <v>3652</v>
      </c>
      <c r="G876" s="131">
        <v>1</v>
      </c>
      <c r="H876" s="81"/>
      <c r="I876" s="119" t="s">
        <v>427</v>
      </c>
      <c r="J876" s="327">
        <f t="shared" si="110"/>
        <v>2026</v>
      </c>
      <c r="K876" s="283" t="s">
        <v>1192</v>
      </c>
      <c r="L876" s="46" t="s">
        <v>568</v>
      </c>
      <c r="M876" s="85" t="s">
        <v>166</v>
      </c>
      <c r="N876" s="46" t="s">
        <v>568</v>
      </c>
      <c r="O876" s="47" t="s">
        <v>565</v>
      </c>
      <c r="Q876" s="254"/>
      <c r="S876" s="17"/>
      <c r="T876" s="17"/>
    </row>
    <row r="877" spans="1:20" ht="15" x14ac:dyDescent="0.25">
      <c r="A877" s="39"/>
      <c r="B877" s="334"/>
      <c r="C877" s="87"/>
      <c r="D877" s="79" t="s">
        <v>364</v>
      </c>
      <c r="E877" s="338">
        <v>864</v>
      </c>
      <c r="F877" s="275">
        <f t="shared" si="111"/>
        <v>3656</v>
      </c>
      <c r="G877" s="274"/>
      <c r="H877" s="274"/>
      <c r="I877" s="119" t="s">
        <v>427</v>
      </c>
      <c r="J877" s="327">
        <f t="shared" ref="J877:J940" si="112">300+2*O$11*(D$11-1)+2*E877</f>
        <v>2028</v>
      </c>
      <c r="K877" s="283"/>
      <c r="L877" s="143"/>
      <c r="M877" s="48"/>
      <c r="N877" s="48"/>
      <c r="O877" s="47"/>
      <c r="Q877" s="254"/>
      <c r="S877" s="17"/>
      <c r="T877" s="17"/>
    </row>
    <row r="878" spans="1:20" ht="15" x14ac:dyDescent="0.25">
      <c r="A878" s="140" t="s">
        <v>1091</v>
      </c>
      <c r="B878" s="334"/>
      <c r="C878" s="87"/>
      <c r="D878" s="280" t="s">
        <v>467</v>
      </c>
      <c r="E878" s="338">
        <v>865</v>
      </c>
      <c r="F878" s="275">
        <f t="shared" si="111"/>
        <v>3660</v>
      </c>
      <c r="G878" s="131">
        <v>1</v>
      </c>
      <c r="H878" s="274"/>
      <c r="I878" s="119" t="s">
        <v>427</v>
      </c>
      <c r="J878" s="327">
        <f t="shared" si="112"/>
        <v>2030</v>
      </c>
      <c r="K878" s="283" t="s">
        <v>1247</v>
      </c>
      <c r="L878" s="143" t="s">
        <v>566</v>
      </c>
      <c r="M878" s="272" t="s">
        <v>452</v>
      </c>
      <c r="N878" s="48" t="s">
        <v>293</v>
      </c>
      <c r="O878" s="47"/>
      <c r="T878" s="17"/>
    </row>
    <row r="879" spans="1:20" ht="15" x14ac:dyDescent="0.25">
      <c r="A879" s="38">
        <f>LEN(A878)</f>
        <v>6</v>
      </c>
      <c r="B879" s="334"/>
      <c r="C879" s="87"/>
      <c r="D879" s="280" t="s">
        <v>468</v>
      </c>
      <c r="E879" s="338">
        <v>866</v>
      </c>
      <c r="F879" s="275">
        <f t="shared" si="111"/>
        <v>3664</v>
      </c>
      <c r="G879" s="131">
        <v>1</v>
      </c>
      <c r="H879" s="274"/>
      <c r="I879" s="119" t="s">
        <v>427</v>
      </c>
      <c r="J879" s="327">
        <f t="shared" si="112"/>
        <v>2032</v>
      </c>
      <c r="K879" s="283" t="s">
        <v>641</v>
      </c>
      <c r="L879" s="143" t="s">
        <v>566</v>
      </c>
      <c r="M879" s="272" t="s">
        <v>453</v>
      </c>
      <c r="N879" s="143" t="s">
        <v>293</v>
      </c>
      <c r="O879" s="47"/>
      <c r="Q879" s="254"/>
      <c r="S879" s="17"/>
      <c r="T879" s="17"/>
    </row>
    <row r="880" spans="1:20" ht="15" x14ac:dyDescent="0.25">
      <c r="B880" s="334"/>
      <c r="C880" s="87"/>
      <c r="D880" s="280" t="s">
        <v>469</v>
      </c>
      <c r="E880" s="338">
        <v>867</v>
      </c>
      <c r="F880" s="275">
        <f t="shared" ref="F880:F1051" si="113">4*(O$11*(D$11-1)+E880)+F$12</f>
        <v>3668</v>
      </c>
      <c r="G880" s="131">
        <v>1</v>
      </c>
      <c r="H880" s="274"/>
      <c r="I880" s="119" t="s">
        <v>427</v>
      </c>
      <c r="J880" s="327">
        <f t="shared" si="112"/>
        <v>2034</v>
      </c>
      <c r="K880" s="283" t="s">
        <v>642</v>
      </c>
      <c r="L880" s="143" t="s">
        <v>566</v>
      </c>
      <c r="M880" s="272" t="s">
        <v>454</v>
      </c>
      <c r="N880" s="143" t="s">
        <v>293</v>
      </c>
      <c r="O880" s="47"/>
      <c r="Q880" s="254"/>
      <c r="S880" s="17"/>
      <c r="T880" s="17"/>
    </row>
    <row r="881" spans="1:22" ht="15" x14ac:dyDescent="0.25">
      <c r="A881" s="140"/>
      <c r="B881" s="334"/>
      <c r="C881" s="87"/>
      <c r="D881" s="280" t="s">
        <v>470</v>
      </c>
      <c r="E881" s="338">
        <v>868</v>
      </c>
      <c r="F881" s="275">
        <f t="shared" si="113"/>
        <v>3672</v>
      </c>
      <c r="G881" s="131">
        <v>1</v>
      </c>
      <c r="H881" s="274"/>
      <c r="I881" s="119" t="s">
        <v>427</v>
      </c>
      <c r="J881" s="327">
        <f t="shared" si="112"/>
        <v>2036</v>
      </c>
      <c r="K881" s="283" t="s">
        <v>643</v>
      </c>
      <c r="L881" s="143" t="s">
        <v>566</v>
      </c>
      <c r="M881" s="272" t="s">
        <v>455</v>
      </c>
      <c r="N881" s="143" t="s">
        <v>293</v>
      </c>
      <c r="O881" s="47"/>
      <c r="Q881" s="254"/>
      <c r="S881" s="17"/>
      <c r="T881" s="17"/>
    </row>
    <row r="882" spans="1:22" ht="15" x14ac:dyDescent="0.25">
      <c r="B882" s="334"/>
      <c r="C882" s="87"/>
      <c r="D882" s="280" t="s">
        <v>471</v>
      </c>
      <c r="E882" s="338">
        <v>869</v>
      </c>
      <c r="F882" s="275">
        <f t="shared" si="113"/>
        <v>3676</v>
      </c>
      <c r="G882" s="131">
        <v>1</v>
      </c>
      <c r="H882" s="274"/>
      <c r="I882" s="119" t="s">
        <v>427</v>
      </c>
      <c r="J882" s="327">
        <f t="shared" si="112"/>
        <v>2038</v>
      </c>
      <c r="K882" s="283" t="s">
        <v>644</v>
      </c>
      <c r="L882" s="143" t="s">
        <v>566</v>
      </c>
      <c r="M882" s="272" t="s">
        <v>456</v>
      </c>
      <c r="N882" s="143" t="s">
        <v>293</v>
      </c>
      <c r="O882" s="47"/>
      <c r="Q882" s="254"/>
      <c r="S882" s="17"/>
      <c r="T882" s="17"/>
    </row>
    <row r="883" spans="1:22" ht="15" x14ac:dyDescent="0.25">
      <c r="A883" s="140"/>
      <c r="B883" s="334"/>
      <c r="C883" s="87"/>
      <c r="D883" s="280" t="s">
        <v>472</v>
      </c>
      <c r="E883" s="338">
        <v>870</v>
      </c>
      <c r="F883" s="275">
        <f t="shared" si="113"/>
        <v>3680</v>
      </c>
      <c r="G883" s="131">
        <v>1</v>
      </c>
      <c r="H883" s="274"/>
      <c r="I883" s="119" t="s">
        <v>427</v>
      </c>
      <c r="J883" s="327">
        <f t="shared" si="112"/>
        <v>2040</v>
      </c>
      <c r="K883" s="283" t="s">
        <v>645</v>
      </c>
      <c r="L883" s="143" t="s">
        <v>566</v>
      </c>
      <c r="M883" s="272" t="s">
        <v>457</v>
      </c>
      <c r="N883" s="143" t="s">
        <v>293</v>
      </c>
      <c r="O883" s="47"/>
      <c r="Q883" s="254"/>
      <c r="S883" s="17"/>
      <c r="T883" s="17"/>
    </row>
    <row r="884" spans="1:22" ht="15" x14ac:dyDescent="0.25">
      <c r="B884" s="334"/>
      <c r="C884" s="87"/>
      <c r="D884" s="280" t="s">
        <v>473</v>
      </c>
      <c r="E884" s="338">
        <v>871</v>
      </c>
      <c r="F884" s="275">
        <f t="shared" si="113"/>
        <v>3684</v>
      </c>
      <c r="G884" s="131">
        <v>1</v>
      </c>
      <c r="H884" s="274"/>
      <c r="I884" s="119" t="s">
        <v>427</v>
      </c>
      <c r="J884" s="327">
        <f t="shared" si="112"/>
        <v>2042</v>
      </c>
      <c r="K884" s="283" t="s">
        <v>646</v>
      </c>
      <c r="L884" s="143" t="s">
        <v>566</v>
      </c>
      <c r="M884" s="272" t="s">
        <v>458</v>
      </c>
      <c r="N884" s="143" t="s">
        <v>293</v>
      </c>
      <c r="O884" s="47"/>
      <c r="Q884" s="254"/>
      <c r="S884" s="17"/>
      <c r="T884" s="17"/>
    </row>
    <row r="885" spans="1:22" ht="15" x14ac:dyDescent="0.25">
      <c r="A885" s="140"/>
      <c r="B885" s="334"/>
      <c r="C885" s="87"/>
      <c r="D885" s="280" t="s">
        <v>474</v>
      </c>
      <c r="E885" s="338">
        <v>872</v>
      </c>
      <c r="F885" s="275">
        <f t="shared" si="113"/>
        <v>3688</v>
      </c>
      <c r="G885" s="131">
        <v>1</v>
      </c>
      <c r="H885" s="274"/>
      <c r="I885" s="119" t="s">
        <v>427</v>
      </c>
      <c r="J885" s="327">
        <f t="shared" si="112"/>
        <v>2044</v>
      </c>
      <c r="K885" s="283" t="s">
        <v>647</v>
      </c>
      <c r="L885" s="143" t="s">
        <v>566</v>
      </c>
      <c r="M885" s="272" t="s">
        <v>459</v>
      </c>
      <c r="N885" s="143" t="s">
        <v>293</v>
      </c>
      <c r="O885" s="47"/>
      <c r="Q885" s="254"/>
      <c r="S885" s="17"/>
      <c r="T885" s="17"/>
    </row>
    <row r="886" spans="1:22" ht="15" x14ac:dyDescent="0.25">
      <c r="B886" s="334"/>
      <c r="C886" s="87"/>
      <c r="D886" s="262" t="s">
        <v>1016</v>
      </c>
      <c r="E886" s="338">
        <v>873</v>
      </c>
      <c r="F886" s="275">
        <f t="shared" si="113"/>
        <v>3692</v>
      </c>
      <c r="G886" s="81"/>
      <c r="H886" s="81"/>
      <c r="I886" s="119" t="s">
        <v>427</v>
      </c>
      <c r="J886" s="327">
        <f t="shared" si="112"/>
        <v>2046</v>
      </c>
      <c r="K886" s="263" t="str">
        <f>CONCATENATE("Cumule Energie Active soutirée de la Grille D [",J878,"-",J885,"]")</f>
        <v>Cumule Energie Active soutirée de la Grille D [2030-2044]</v>
      </c>
      <c r="L886" s="264" t="s">
        <v>566</v>
      </c>
      <c r="M886" s="264" t="s">
        <v>779</v>
      </c>
      <c r="N886" s="264" t="s">
        <v>293</v>
      </c>
      <c r="O886" s="47"/>
      <c r="Q886" s="254"/>
      <c r="R886" s="38"/>
      <c r="S886" s="208"/>
      <c r="T886" s="208"/>
      <c r="U886" s="38"/>
      <c r="V886" s="38"/>
    </row>
    <row r="887" spans="1:22" ht="15" x14ac:dyDescent="0.25">
      <c r="A887" s="140" t="s">
        <v>1094</v>
      </c>
      <c r="B887" s="334"/>
      <c r="C887" s="87"/>
      <c r="D887" s="280" t="s">
        <v>413</v>
      </c>
      <c r="E887" s="338">
        <v>874</v>
      </c>
      <c r="F887" s="275">
        <f t="shared" si="113"/>
        <v>3696</v>
      </c>
      <c r="G887" s="131">
        <v>1</v>
      </c>
      <c r="H887" s="274"/>
      <c r="I887" s="119" t="s">
        <v>427</v>
      </c>
      <c r="J887" s="327">
        <f t="shared" si="112"/>
        <v>2048</v>
      </c>
      <c r="K887" s="283" t="s">
        <v>1246</v>
      </c>
      <c r="L887" s="143" t="s">
        <v>566</v>
      </c>
      <c r="M887" s="272" t="s">
        <v>452</v>
      </c>
      <c r="N887" s="48" t="s">
        <v>296</v>
      </c>
      <c r="O887" s="47"/>
      <c r="S887" s="17"/>
      <c r="T887" s="17"/>
    </row>
    <row r="888" spans="1:22" ht="15" x14ac:dyDescent="0.25">
      <c r="A888" s="38">
        <f>LEN(A887)</f>
        <v>7</v>
      </c>
      <c r="B888" s="334"/>
      <c r="C888" s="87"/>
      <c r="D888" s="280" t="s">
        <v>414</v>
      </c>
      <c r="E888" s="338">
        <v>875</v>
      </c>
      <c r="F888" s="275">
        <f t="shared" si="113"/>
        <v>3700</v>
      </c>
      <c r="G888" s="131">
        <v>1</v>
      </c>
      <c r="H888" s="274"/>
      <c r="I888" s="119" t="s">
        <v>427</v>
      </c>
      <c r="J888" s="327">
        <f t="shared" si="112"/>
        <v>2050</v>
      </c>
      <c r="K888" s="283" t="s">
        <v>648</v>
      </c>
      <c r="L888" s="143" t="s">
        <v>566</v>
      </c>
      <c r="M888" s="272" t="s">
        <v>453</v>
      </c>
      <c r="N888" s="143" t="s">
        <v>296</v>
      </c>
      <c r="O888" s="47"/>
      <c r="Q888" s="254"/>
      <c r="S888" s="17"/>
      <c r="T888" s="17"/>
    </row>
    <row r="889" spans="1:22" ht="15" x14ac:dyDescent="0.25">
      <c r="A889" s="140"/>
      <c r="B889" s="334"/>
      <c r="C889" s="87"/>
      <c r="D889" s="280" t="s">
        <v>415</v>
      </c>
      <c r="E889" s="338">
        <v>876</v>
      </c>
      <c r="F889" s="275">
        <f t="shared" si="113"/>
        <v>3704</v>
      </c>
      <c r="G889" s="131">
        <v>1</v>
      </c>
      <c r="H889" s="274"/>
      <c r="I889" s="119" t="s">
        <v>427</v>
      </c>
      <c r="J889" s="327">
        <f t="shared" si="112"/>
        <v>2052</v>
      </c>
      <c r="K889" s="283" t="s">
        <v>649</v>
      </c>
      <c r="L889" s="143" t="s">
        <v>566</v>
      </c>
      <c r="M889" s="272" t="s">
        <v>454</v>
      </c>
      <c r="N889" s="143" t="s">
        <v>296</v>
      </c>
      <c r="O889" s="47"/>
      <c r="Q889" s="254"/>
      <c r="S889" s="17"/>
      <c r="T889" s="17"/>
    </row>
    <row r="890" spans="1:22" ht="15" x14ac:dyDescent="0.25">
      <c r="B890" s="334"/>
      <c r="C890" s="87"/>
      <c r="D890" s="280" t="s">
        <v>416</v>
      </c>
      <c r="E890" s="338">
        <v>877</v>
      </c>
      <c r="F890" s="275">
        <f t="shared" si="113"/>
        <v>3708</v>
      </c>
      <c r="G890" s="131">
        <v>1</v>
      </c>
      <c r="H890" s="274"/>
      <c r="I890" s="119" t="s">
        <v>427</v>
      </c>
      <c r="J890" s="327">
        <f t="shared" si="112"/>
        <v>2054</v>
      </c>
      <c r="K890" s="283" t="s">
        <v>650</v>
      </c>
      <c r="L890" s="143" t="s">
        <v>566</v>
      </c>
      <c r="M890" s="272" t="s">
        <v>455</v>
      </c>
      <c r="N890" s="143" t="s">
        <v>296</v>
      </c>
      <c r="O890" s="47"/>
      <c r="Q890" s="254"/>
      <c r="S890" s="17"/>
      <c r="T890" s="17"/>
    </row>
    <row r="891" spans="1:22" ht="15" x14ac:dyDescent="0.25">
      <c r="A891" s="140"/>
      <c r="B891" s="334"/>
      <c r="C891" s="87"/>
      <c r="D891" s="280" t="s">
        <v>417</v>
      </c>
      <c r="E891" s="338">
        <v>878</v>
      </c>
      <c r="F891" s="275">
        <f t="shared" si="113"/>
        <v>3712</v>
      </c>
      <c r="G891" s="131">
        <v>1</v>
      </c>
      <c r="H891" s="274"/>
      <c r="I891" s="119" t="s">
        <v>427</v>
      </c>
      <c r="J891" s="327">
        <f t="shared" si="112"/>
        <v>2056</v>
      </c>
      <c r="K891" s="283" t="s">
        <v>651</v>
      </c>
      <c r="L891" s="143" t="s">
        <v>566</v>
      </c>
      <c r="M891" s="272" t="s">
        <v>456</v>
      </c>
      <c r="N891" s="143" t="s">
        <v>296</v>
      </c>
      <c r="O891" s="47"/>
      <c r="Q891" s="254"/>
      <c r="S891" s="17"/>
      <c r="T891" s="17"/>
    </row>
    <row r="892" spans="1:22" ht="15" x14ac:dyDescent="0.25">
      <c r="B892" s="334"/>
      <c r="C892" s="87"/>
      <c r="D892" s="280" t="s">
        <v>418</v>
      </c>
      <c r="E892" s="338">
        <v>879</v>
      </c>
      <c r="F892" s="275">
        <f t="shared" si="113"/>
        <v>3716</v>
      </c>
      <c r="G892" s="131">
        <v>1</v>
      </c>
      <c r="H892" s="274"/>
      <c r="I892" s="119" t="s">
        <v>427</v>
      </c>
      <c r="J892" s="327">
        <f t="shared" si="112"/>
        <v>2058</v>
      </c>
      <c r="K892" s="283" t="s">
        <v>652</v>
      </c>
      <c r="L892" s="143" t="s">
        <v>566</v>
      </c>
      <c r="M892" s="272" t="s">
        <v>457</v>
      </c>
      <c r="N892" s="143" t="s">
        <v>296</v>
      </c>
      <c r="O892" s="47"/>
      <c r="Q892" s="254"/>
      <c r="S892" s="17"/>
      <c r="T892" s="17"/>
    </row>
    <row r="893" spans="1:22" ht="15" x14ac:dyDescent="0.25">
      <c r="A893" s="140"/>
      <c r="B893" s="334"/>
      <c r="C893" s="87"/>
      <c r="D893" s="280" t="s">
        <v>419</v>
      </c>
      <c r="E893" s="338">
        <v>880</v>
      </c>
      <c r="F893" s="275">
        <f t="shared" si="113"/>
        <v>3720</v>
      </c>
      <c r="G893" s="131">
        <v>1</v>
      </c>
      <c r="H893" s="274"/>
      <c r="I893" s="119" t="s">
        <v>427</v>
      </c>
      <c r="J893" s="327">
        <f t="shared" si="112"/>
        <v>2060</v>
      </c>
      <c r="K893" s="283" t="s">
        <v>653</v>
      </c>
      <c r="L893" s="143" t="s">
        <v>566</v>
      </c>
      <c r="M893" s="272" t="s">
        <v>458</v>
      </c>
      <c r="N893" s="143" t="s">
        <v>296</v>
      </c>
      <c r="O893" s="47"/>
      <c r="Q893" s="254"/>
      <c r="S893" s="17"/>
      <c r="T893" s="17"/>
    </row>
    <row r="894" spans="1:22" ht="15" x14ac:dyDescent="0.25">
      <c r="A894" s="140"/>
      <c r="B894" s="334"/>
      <c r="C894" s="87"/>
      <c r="D894" s="280" t="s">
        <v>420</v>
      </c>
      <c r="E894" s="338">
        <v>881</v>
      </c>
      <c r="F894" s="275">
        <f t="shared" si="113"/>
        <v>3724</v>
      </c>
      <c r="G894" s="131">
        <v>1</v>
      </c>
      <c r="H894" s="274"/>
      <c r="I894" s="119" t="s">
        <v>427</v>
      </c>
      <c r="J894" s="327">
        <f t="shared" si="112"/>
        <v>2062</v>
      </c>
      <c r="K894" s="283" t="s">
        <v>654</v>
      </c>
      <c r="L894" s="143" t="s">
        <v>566</v>
      </c>
      <c r="M894" s="272" t="s">
        <v>459</v>
      </c>
      <c r="N894" s="143" t="s">
        <v>296</v>
      </c>
      <c r="O894" s="47"/>
      <c r="Q894" s="254"/>
      <c r="S894" s="17"/>
      <c r="T894" s="17"/>
    </row>
    <row r="895" spans="1:22" ht="15" x14ac:dyDescent="0.25">
      <c r="B895" s="334"/>
      <c r="C895" s="87"/>
      <c r="D895" s="262" t="s">
        <v>1017</v>
      </c>
      <c r="E895" s="338">
        <v>882</v>
      </c>
      <c r="F895" s="275">
        <f t="shared" si="113"/>
        <v>3728</v>
      </c>
      <c r="G895" s="81"/>
      <c r="H895" s="81"/>
      <c r="I895" s="119" t="s">
        <v>427</v>
      </c>
      <c r="J895" s="327">
        <f t="shared" si="112"/>
        <v>2064</v>
      </c>
      <c r="K895" s="263" t="str">
        <f>CONCATENATE("Cumule Energie Réactive positive soutirée de la Grille D [",J887,"-",J894,"]")</f>
        <v>Cumule Energie Réactive positive soutirée de la Grille D [2048-2062]</v>
      </c>
      <c r="L895" s="264" t="s">
        <v>566</v>
      </c>
      <c r="M895" s="264" t="s">
        <v>779</v>
      </c>
      <c r="N895" s="264" t="s">
        <v>296</v>
      </c>
      <c r="O895" s="47"/>
      <c r="Q895" s="254"/>
      <c r="R895" s="38"/>
      <c r="S895" s="208"/>
      <c r="T895" s="208"/>
      <c r="U895" s="38"/>
      <c r="V895" s="38"/>
    </row>
    <row r="896" spans="1:22" ht="15" x14ac:dyDescent="0.25">
      <c r="A896" s="140" t="s">
        <v>1097</v>
      </c>
      <c r="B896" s="334"/>
      <c r="C896" s="87"/>
      <c r="D896" s="219" t="s">
        <v>421</v>
      </c>
      <c r="E896" s="338">
        <v>883</v>
      </c>
      <c r="F896" s="275">
        <f t="shared" si="113"/>
        <v>3732</v>
      </c>
      <c r="G896" s="131">
        <v>1</v>
      </c>
      <c r="H896" s="274"/>
      <c r="I896" s="119" t="s">
        <v>427</v>
      </c>
      <c r="J896" s="327">
        <f t="shared" si="112"/>
        <v>2066</v>
      </c>
      <c r="K896" s="283" t="s">
        <v>1245</v>
      </c>
      <c r="L896" s="143" t="s">
        <v>566</v>
      </c>
      <c r="M896" s="272" t="s">
        <v>452</v>
      </c>
      <c r="N896" s="143" t="s">
        <v>296</v>
      </c>
      <c r="O896" s="47"/>
      <c r="S896" s="17"/>
      <c r="T896" s="17"/>
    </row>
    <row r="897" spans="1:22" ht="15" x14ac:dyDescent="0.25">
      <c r="A897" s="38">
        <f>LEN(A896)</f>
        <v>7</v>
      </c>
      <c r="B897" s="334"/>
      <c r="C897" s="87"/>
      <c r="D897" s="280" t="s">
        <v>422</v>
      </c>
      <c r="E897" s="338">
        <v>884</v>
      </c>
      <c r="F897" s="275">
        <f t="shared" si="113"/>
        <v>3736</v>
      </c>
      <c r="G897" s="131">
        <v>1</v>
      </c>
      <c r="H897" s="274"/>
      <c r="I897" s="119" t="s">
        <v>427</v>
      </c>
      <c r="J897" s="327">
        <f t="shared" si="112"/>
        <v>2068</v>
      </c>
      <c r="K897" s="283" t="s">
        <v>655</v>
      </c>
      <c r="L897" s="143" t="s">
        <v>566</v>
      </c>
      <c r="M897" s="272" t="s">
        <v>453</v>
      </c>
      <c r="N897" s="143" t="s">
        <v>296</v>
      </c>
      <c r="O897" s="47"/>
      <c r="Q897" s="254"/>
      <c r="S897" s="17"/>
      <c r="T897" s="17"/>
    </row>
    <row r="898" spans="1:22" ht="15" x14ac:dyDescent="0.25">
      <c r="B898" s="334"/>
      <c r="C898" s="87"/>
      <c r="D898" s="280" t="s">
        <v>423</v>
      </c>
      <c r="E898" s="338">
        <v>885</v>
      </c>
      <c r="F898" s="275">
        <f t="shared" si="113"/>
        <v>3740</v>
      </c>
      <c r="G898" s="131">
        <v>1</v>
      </c>
      <c r="H898" s="274"/>
      <c r="I898" s="119" t="s">
        <v>427</v>
      </c>
      <c r="J898" s="327">
        <f t="shared" si="112"/>
        <v>2070</v>
      </c>
      <c r="K898" s="283" t="s">
        <v>656</v>
      </c>
      <c r="L898" s="143" t="s">
        <v>566</v>
      </c>
      <c r="M898" s="272" t="s">
        <v>454</v>
      </c>
      <c r="N898" s="143" t="s">
        <v>296</v>
      </c>
      <c r="O898" s="47"/>
      <c r="Q898" s="254"/>
      <c r="S898" s="17"/>
      <c r="T898" s="17"/>
    </row>
    <row r="899" spans="1:22" ht="15" x14ac:dyDescent="0.25">
      <c r="B899" s="334"/>
      <c r="C899" s="87"/>
      <c r="D899" s="280" t="s">
        <v>424</v>
      </c>
      <c r="E899" s="338">
        <v>886</v>
      </c>
      <c r="F899" s="275">
        <f t="shared" si="113"/>
        <v>3744</v>
      </c>
      <c r="G899" s="131">
        <v>1</v>
      </c>
      <c r="H899" s="274"/>
      <c r="I899" s="119" t="s">
        <v>427</v>
      </c>
      <c r="J899" s="327">
        <f t="shared" si="112"/>
        <v>2072</v>
      </c>
      <c r="K899" s="283" t="s">
        <v>657</v>
      </c>
      <c r="L899" s="143" t="s">
        <v>566</v>
      </c>
      <c r="M899" s="272" t="s">
        <v>455</v>
      </c>
      <c r="N899" s="143" t="s">
        <v>296</v>
      </c>
      <c r="O899" s="47"/>
      <c r="Q899" s="254"/>
      <c r="S899" s="17"/>
      <c r="T899" s="17"/>
    </row>
    <row r="900" spans="1:22" ht="15" x14ac:dyDescent="0.25">
      <c r="B900" s="334"/>
      <c r="C900" s="87"/>
      <c r="D900" s="280" t="s">
        <v>425</v>
      </c>
      <c r="E900" s="338">
        <v>887</v>
      </c>
      <c r="F900" s="275">
        <f t="shared" si="113"/>
        <v>3748</v>
      </c>
      <c r="G900" s="131">
        <v>1</v>
      </c>
      <c r="H900" s="274"/>
      <c r="I900" s="119" t="s">
        <v>427</v>
      </c>
      <c r="J900" s="327">
        <f t="shared" si="112"/>
        <v>2074</v>
      </c>
      <c r="K900" s="283" t="s">
        <v>658</v>
      </c>
      <c r="L900" s="143" t="s">
        <v>566</v>
      </c>
      <c r="M900" s="272" t="s">
        <v>456</v>
      </c>
      <c r="N900" s="143" t="s">
        <v>296</v>
      </c>
      <c r="O900" s="47"/>
      <c r="Q900" s="254"/>
      <c r="S900" s="17"/>
      <c r="T900" s="17"/>
    </row>
    <row r="901" spans="1:22" ht="15" x14ac:dyDescent="0.25">
      <c r="B901" s="334"/>
      <c r="C901" s="87"/>
      <c r="D901" s="280" t="s">
        <v>426</v>
      </c>
      <c r="E901" s="338">
        <v>888</v>
      </c>
      <c r="F901" s="275">
        <f t="shared" si="113"/>
        <v>3752</v>
      </c>
      <c r="G901" s="131">
        <v>1</v>
      </c>
      <c r="H901" s="274"/>
      <c r="I901" s="119" t="s">
        <v>427</v>
      </c>
      <c r="J901" s="327">
        <f t="shared" si="112"/>
        <v>2076</v>
      </c>
      <c r="K901" s="283" t="s">
        <v>659</v>
      </c>
      <c r="L901" s="143" t="s">
        <v>566</v>
      </c>
      <c r="M901" s="272" t="s">
        <v>457</v>
      </c>
      <c r="N901" s="143" t="s">
        <v>296</v>
      </c>
      <c r="O901" s="47"/>
      <c r="Q901" s="254"/>
      <c r="S901" s="17"/>
      <c r="T901" s="17"/>
    </row>
    <row r="902" spans="1:22" ht="15" x14ac:dyDescent="0.25">
      <c r="B902" s="334"/>
      <c r="C902" s="87"/>
      <c r="D902" s="280" t="s">
        <v>407</v>
      </c>
      <c r="E902" s="338">
        <v>889</v>
      </c>
      <c r="F902" s="275">
        <f t="shared" si="113"/>
        <v>3756</v>
      </c>
      <c r="G902" s="131">
        <v>1</v>
      </c>
      <c r="H902" s="274"/>
      <c r="I902" s="119" t="s">
        <v>427</v>
      </c>
      <c r="J902" s="327">
        <f t="shared" si="112"/>
        <v>2078</v>
      </c>
      <c r="K902" s="283" t="s">
        <v>660</v>
      </c>
      <c r="L902" s="143" t="s">
        <v>566</v>
      </c>
      <c r="M902" s="272" t="s">
        <v>458</v>
      </c>
      <c r="N902" s="143" t="s">
        <v>296</v>
      </c>
      <c r="O902" s="47"/>
      <c r="Q902" s="254"/>
      <c r="S902" s="17"/>
      <c r="T902" s="17"/>
    </row>
    <row r="903" spans="1:22" ht="15" x14ac:dyDescent="0.25">
      <c r="B903" s="334"/>
      <c r="C903" s="87"/>
      <c r="D903" s="280" t="s">
        <v>408</v>
      </c>
      <c r="E903" s="338">
        <v>890</v>
      </c>
      <c r="F903" s="275">
        <f t="shared" si="113"/>
        <v>3760</v>
      </c>
      <c r="G903" s="131">
        <v>1</v>
      </c>
      <c r="H903" s="274"/>
      <c r="I903" s="119" t="s">
        <v>427</v>
      </c>
      <c r="J903" s="327">
        <f t="shared" si="112"/>
        <v>2080</v>
      </c>
      <c r="K903" s="283" t="s">
        <v>661</v>
      </c>
      <c r="L903" s="143" t="s">
        <v>566</v>
      </c>
      <c r="M903" s="272" t="s">
        <v>459</v>
      </c>
      <c r="N903" s="143" t="s">
        <v>296</v>
      </c>
      <c r="O903" s="47"/>
      <c r="Q903" s="254"/>
      <c r="S903" s="17"/>
      <c r="T903" s="17"/>
    </row>
    <row r="904" spans="1:22" ht="15" x14ac:dyDescent="0.25">
      <c r="B904" s="334"/>
      <c r="C904" s="87"/>
      <c r="D904" s="262" t="s">
        <v>1018</v>
      </c>
      <c r="E904" s="338">
        <v>891</v>
      </c>
      <c r="F904" s="275">
        <f t="shared" si="113"/>
        <v>3764</v>
      </c>
      <c r="G904" s="81"/>
      <c r="H904" s="81"/>
      <c r="I904" s="119" t="s">
        <v>427</v>
      </c>
      <c r="J904" s="327">
        <f t="shared" si="112"/>
        <v>2082</v>
      </c>
      <c r="K904" s="263" t="str">
        <f>CONCATENATE("Cumule Energie Réactive négative soutirée de la Grille D [",J896,"-",J903,"]")</f>
        <v>Cumule Energie Réactive négative soutirée de la Grille D [2066-2080]</v>
      </c>
      <c r="L904" s="264" t="s">
        <v>566</v>
      </c>
      <c r="M904" s="264" t="s">
        <v>779</v>
      </c>
      <c r="N904" s="264" t="s">
        <v>296</v>
      </c>
      <c r="O904" s="47"/>
      <c r="Q904" s="254"/>
      <c r="R904" s="38"/>
      <c r="S904" s="208"/>
      <c r="T904" s="208"/>
      <c r="U904" s="38"/>
      <c r="V904" s="38"/>
    </row>
    <row r="905" spans="1:22" ht="15" x14ac:dyDescent="0.25">
      <c r="A905" s="140" t="s">
        <v>1092</v>
      </c>
      <c r="B905" s="334"/>
      <c r="C905" s="87"/>
      <c r="D905" s="280" t="s">
        <v>404</v>
      </c>
      <c r="E905" s="338">
        <v>892</v>
      </c>
      <c r="F905" s="275">
        <f t="shared" si="113"/>
        <v>3768</v>
      </c>
      <c r="G905" s="131">
        <v>1</v>
      </c>
      <c r="H905" s="274"/>
      <c r="I905" s="119" t="s">
        <v>427</v>
      </c>
      <c r="J905" s="327">
        <f t="shared" si="112"/>
        <v>2084</v>
      </c>
      <c r="K905" s="283" t="s">
        <v>1244</v>
      </c>
      <c r="L905" s="143" t="s">
        <v>567</v>
      </c>
      <c r="M905" s="272" t="s">
        <v>452</v>
      </c>
      <c r="N905" s="48" t="s">
        <v>293</v>
      </c>
      <c r="O905" s="47"/>
      <c r="S905" s="17"/>
      <c r="T905" s="17"/>
    </row>
    <row r="906" spans="1:22" ht="15" x14ac:dyDescent="0.25">
      <c r="A906" s="38">
        <f>LEN(A905)</f>
        <v>6</v>
      </c>
      <c r="B906" s="334"/>
      <c r="C906" s="87"/>
      <c r="D906" s="280" t="s">
        <v>405</v>
      </c>
      <c r="E906" s="338">
        <v>893</v>
      </c>
      <c r="F906" s="275">
        <f t="shared" si="113"/>
        <v>3772</v>
      </c>
      <c r="G906" s="131">
        <v>1</v>
      </c>
      <c r="H906" s="274"/>
      <c r="I906" s="119" t="s">
        <v>427</v>
      </c>
      <c r="J906" s="327">
        <f t="shared" si="112"/>
        <v>2086</v>
      </c>
      <c r="K906" s="283" t="s">
        <v>662</v>
      </c>
      <c r="L906" s="143" t="s">
        <v>567</v>
      </c>
      <c r="M906" s="272" t="s">
        <v>453</v>
      </c>
      <c r="N906" s="143" t="s">
        <v>293</v>
      </c>
      <c r="O906" s="47"/>
      <c r="Q906" s="254"/>
      <c r="S906" s="17"/>
      <c r="T906" s="17"/>
    </row>
    <row r="907" spans="1:22" ht="15" x14ac:dyDescent="0.25">
      <c r="B907" s="334"/>
      <c r="C907" s="87"/>
      <c r="D907" s="280" t="s">
        <v>406</v>
      </c>
      <c r="E907" s="338">
        <v>894</v>
      </c>
      <c r="F907" s="275">
        <f t="shared" si="113"/>
        <v>3776</v>
      </c>
      <c r="G907" s="131">
        <v>1</v>
      </c>
      <c r="H907" s="274"/>
      <c r="I907" s="119" t="s">
        <v>427</v>
      </c>
      <c r="J907" s="327">
        <f t="shared" si="112"/>
        <v>2088</v>
      </c>
      <c r="K907" s="283" t="s">
        <v>663</v>
      </c>
      <c r="L907" s="143" t="s">
        <v>567</v>
      </c>
      <c r="M907" s="272" t="s">
        <v>454</v>
      </c>
      <c r="N907" s="143" t="s">
        <v>293</v>
      </c>
      <c r="O907" s="47"/>
      <c r="Q907" s="254"/>
      <c r="S907" s="17"/>
      <c r="T907" s="17"/>
    </row>
    <row r="908" spans="1:22" ht="15" x14ac:dyDescent="0.25">
      <c r="B908" s="334"/>
      <c r="C908" s="87"/>
      <c r="D908" s="280" t="s">
        <v>403</v>
      </c>
      <c r="E908" s="338">
        <v>895</v>
      </c>
      <c r="F908" s="275">
        <f t="shared" si="113"/>
        <v>3780</v>
      </c>
      <c r="G908" s="131">
        <v>1</v>
      </c>
      <c r="H908" s="274"/>
      <c r="I908" s="119" t="s">
        <v>427</v>
      </c>
      <c r="J908" s="327">
        <f t="shared" si="112"/>
        <v>2090</v>
      </c>
      <c r="K908" s="283" t="s">
        <v>664</v>
      </c>
      <c r="L908" s="143" t="s">
        <v>567</v>
      </c>
      <c r="M908" s="272" t="s">
        <v>455</v>
      </c>
      <c r="N908" s="143" t="s">
        <v>293</v>
      </c>
      <c r="O908" s="47"/>
      <c r="Q908" s="254"/>
      <c r="S908" s="17"/>
      <c r="T908" s="17"/>
    </row>
    <row r="909" spans="1:22" ht="15" x14ac:dyDescent="0.25">
      <c r="B909" s="334"/>
      <c r="C909" s="87"/>
      <c r="D909" s="280" t="s">
        <v>409</v>
      </c>
      <c r="E909" s="338">
        <v>896</v>
      </c>
      <c r="F909" s="275">
        <f t="shared" si="113"/>
        <v>3784</v>
      </c>
      <c r="G909" s="131">
        <v>1</v>
      </c>
      <c r="H909" s="274"/>
      <c r="I909" s="119" t="s">
        <v>427</v>
      </c>
      <c r="J909" s="327">
        <f t="shared" si="112"/>
        <v>2092</v>
      </c>
      <c r="K909" s="283" t="s">
        <v>665</v>
      </c>
      <c r="L909" s="143" t="s">
        <v>567</v>
      </c>
      <c r="M909" s="272" t="s">
        <v>456</v>
      </c>
      <c r="N909" s="143" t="s">
        <v>293</v>
      </c>
      <c r="O909" s="47"/>
      <c r="Q909" s="254"/>
      <c r="S909" s="17"/>
      <c r="T909" s="17"/>
    </row>
    <row r="910" spans="1:22" ht="15" x14ac:dyDescent="0.25">
      <c r="B910" s="334"/>
      <c r="C910" s="87"/>
      <c r="D910" s="280" t="s">
        <v>410</v>
      </c>
      <c r="E910" s="338">
        <v>897</v>
      </c>
      <c r="F910" s="275">
        <f t="shared" si="113"/>
        <v>3788</v>
      </c>
      <c r="G910" s="131">
        <v>1</v>
      </c>
      <c r="H910" s="274"/>
      <c r="I910" s="119" t="s">
        <v>427</v>
      </c>
      <c r="J910" s="327">
        <f t="shared" si="112"/>
        <v>2094</v>
      </c>
      <c r="K910" s="283" t="s">
        <v>666</v>
      </c>
      <c r="L910" s="143" t="s">
        <v>567</v>
      </c>
      <c r="M910" s="272" t="s">
        <v>457</v>
      </c>
      <c r="N910" s="143" t="s">
        <v>293</v>
      </c>
      <c r="O910" s="47"/>
      <c r="Q910" s="254"/>
      <c r="S910" s="17"/>
      <c r="T910" s="17"/>
    </row>
    <row r="911" spans="1:22" ht="15" x14ac:dyDescent="0.25">
      <c r="B911" s="334"/>
      <c r="C911" s="87"/>
      <c r="D911" s="280" t="s">
        <v>411</v>
      </c>
      <c r="E911" s="338">
        <v>898</v>
      </c>
      <c r="F911" s="275">
        <f t="shared" si="113"/>
        <v>3792</v>
      </c>
      <c r="G911" s="131">
        <v>1</v>
      </c>
      <c r="H911" s="274"/>
      <c r="I911" s="119" t="s">
        <v>427</v>
      </c>
      <c r="J911" s="327">
        <f t="shared" si="112"/>
        <v>2096</v>
      </c>
      <c r="K911" s="283" t="s">
        <v>667</v>
      </c>
      <c r="L911" s="143" t="s">
        <v>567</v>
      </c>
      <c r="M911" s="272" t="s">
        <v>458</v>
      </c>
      <c r="N911" s="143" t="s">
        <v>293</v>
      </c>
      <c r="O911" s="47"/>
      <c r="Q911" s="254"/>
      <c r="S911" s="17"/>
      <c r="T911" s="17"/>
    </row>
    <row r="912" spans="1:22" ht="15" x14ac:dyDescent="0.25">
      <c r="B912" s="334"/>
      <c r="C912" s="87"/>
      <c r="D912" s="280" t="s">
        <v>412</v>
      </c>
      <c r="E912" s="338">
        <v>899</v>
      </c>
      <c r="F912" s="275">
        <f t="shared" si="113"/>
        <v>3796</v>
      </c>
      <c r="G912" s="131">
        <v>1</v>
      </c>
      <c r="H912" s="274"/>
      <c r="I912" s="119" t="s">
        <v>427</v>
      </c>
      <c r="J912" s="327">
        <f t="shared" si="112"/>
        <v>2098</v>
      </c>
      <c r="K912" s="283" t="s">
        <v>668</v>
      </c>
      <c r="L912" s="143" t="s">
        <v>567</v>
      </c>
      <c r="M912" s="272" t="s">
        <v>459</v>
      </c>
      <c r="N912" s="143" t="s">
        <v>293</v>
      </c>
      <c r="O912" s="47"/>
      <c r="Q912" s="254"/>
      <c r="S912" s="17"/>
      <c r="T912" s="17"/>
    </row>
    <row r="913" spans="1:22" ht="15" x14ac:dyDescent="0.25">
      <c r="B913" s="334"/>
      <c r="C913" s="87"/>
      <c r="D913" s="262" t="s">
        <v>1019</v>
      </c>
      <c r="E913" s="338">
        <v>900</v>
      </c>
      <c r="F913" s="275">
        <f t="shared" si="113"/>
        <v>3800</v>
      </c>
      <c r="G913" s="81"/>
      <c r="H913" s="81"/>
      <c r="I913" s="119" t="s">
        <v>427</v>
      </c>
      <c r="J913" s="327">
        <f t="shared" si="112"/>
        <v>2100</v>
      </c>
      <c r="K913" s="263" t="str">
        <f>CONCATENATE("Cumule Energie Active injectée de la Grille D [",J905,"-",J912,"]")</f>
        <v>Cumule Energie Active injectée de la Grille D [2084-2098]</v>
      </c>
      <c r="L913" s="264" t="s">
        <v>567</v>
      </c>
      <c r="M913" s="264" t="s">
        <v>779</v>
      </c>
      <c r="N913" s="264" t="s">
        <v>293</v>
      </c>
      <c r="O913" s="47"/>
      <c r="Q913" s="254"/>
      <c r="R913" s="38"/>
      <c r="S913" s="208"/>
      <c r="T913" s="208"/>
      <c r="U913" s="38"/>
      <c r="V913" s="38"/>
    </row>
    <row r="914" spans="1:22" ht="15" x14ac:dyDescent="0.25">
      <c r="A914" s="140" t="s">
        <v>1095</v>
      </c>
      <c r="B914" s="334"/>
      <c r="C914" s="87"/>
      <c r="D914" s="280" t="s">
        <v>428</v>
      </c>
      <c r="E914" s="338">
        <v>901</v>
      </c>
      <c r="F914" s="275">
        <f t="shared" si="113"/>
        <v>3804</v>
      </c>
      <c r="G914" s="131">
        <v>1</v>
      </c>
      <c r="H914" s="274"/>
      <c r="I914" s="119" t="s">
        <v>427</v>
      </c>
      <c r="J914" s="327">
        <f t="shared" si="112"/>
        <v>2102</v>
      </c>
      <c r="K914" s="283" t="s">
        <v>1243</v>
      </c>
      <c r="L914" s="143" t="s">
        <v>567</v>
      </c>
      <c r="M914" s="272" t="s">
        <v>452</v>
      </c>
      <c r="N914" s="48" t="s">
        <v>296</v>
      </c>
      <c r="O914" s="47"/>
      <c r="S914" s="17"/>
      <c r="T914" s="17"/>
    </row>
    <row r="915" spans="1:22" ht="15" x14ac:dyDescent="0.25">
      <c r="A915" s="38">
        <f>LEN(A914)</f>
        <v>7</v>
      </c>
      <c r="B915" s="334"/>
      <c r="C915" s="87"/>
      <c r="D915" s="280" t="s">
        <v>429</v>
      </c>
      <c r="E915" s="338">
        <v>902</v>
      </c>
      <c r="F915" s="275">
        <f t="shared" si="113"/>
        <v>3808</v>
      </c>
      <c r="G915" s="131">
        <v>1</v>
      </c>
      <c r="H915" s="274"/>
      <c r="I915" s="119" t="s">
        <v>427</v>
      </c>
      <c r="J915" s="327">
        <f t="shared" si="112"/>
        <v>2104</v>
      </c>
      <c r="K915" s="283" t="s">
        <v>670</v>
      </c>
      <c r="L915" s="143" t="s">
        <v>567</v>
      </c>
      <c r="M915" s="272" t="s">
        <v>453</v>
      </c>
      <c r="N915" s="143" t="s">
        <v>296</v>
      </c>
      <c r="O915" s="47"/>
      <c r="Q915" s="254"/>
      <c r="S915" s="17"/>
      <c r="T915" s="17"/>
    </row>
    <row r="916" spans="1:22" ht="15" x14ac:dyDescent="0.25">
      <c r="B916" s="334"/>
      <c r="C916" s="87"/>
      <c r="D916" s="280" t="s">
        <v>430</v>
      </c>
      <c r="E916" s="338">
        <v>903</v>
      </c>
      <c r="F916" s="275">
        <f t="shared" si="113"/>
        <v>3812</v>
      </c>
      <c r="G916" s="131">
        <v>1</v>
      </c>
      <c r="H916" s="274"/>
      <c r="I916" s="119" t="s">
        <v>427</v>
      </c>
      <c r="J916" s="327">
        <f t="shared" si="112"/>
        <v>2106</v>
      </c>
      <c r="K916" s="283" t="s">
        <v>671</v>
      </c>
      <c r="L916" s="143" t="s">
        <v>567</v>
      </c>
      <c r="M916" s="272" t="s">
        <v>454</v>
      </c>
      <c r="N916" s="143" t="s">
        <v>296</v>
      </c>
      <c r="O916" s="47"/>
      <c r="Q916" s="254"/>
      <c r="S916" s="17"/>
      <c r="T916" s="17"/>
    </row>
    <row r="917" spans="1:22" ht="15" x14ac:dyDescent="0.25">
      <c r="B917" s="334"/>
      <c r="C917" s="87"/>
      <c r="D917" s="280" t="s">
        <v>431</v>
      </c>
      <c r="E917" s="338">
        <v>904</v>
      </c>
      <c r="F917" s="275">
        <f t="shared" si="113"/>
        <v>3816</v>
      </c>
      <c r="G917" s="131">
        <v>1</v>
      </c>
      <c r="H917" s="274"/>
      <c r="I917" s="119" t="s">
        <v>427</v>
      </c>
      <c r="J917" s="327">
        <f t="shared" si="112"/>
        <v>2108</v>
      </c>
      <c r="K917" s="283" t="s">
        <v>672</v>
      </c>
      <c r="L917" s="143" t="s">
        <v>567</v>
      </c>
      <c r="M917" s="272" t="s">
        <v>455</v>
      </c>
      <c r="N917" s="143" t="s">
        <v>296</v>
      </c>
      <c r="O917" s="47"/>
      <c r="Q917" s="254"/>
      <c r="S917" s="17"/>
      <c r="T917" s="17"/>
    </row>
    <row r="918" spans="1:22" ht="15" x14ac:dyDescent="0.25">
      <c r="B918" s="334"/>
      <c r="C918" s="87"/>
      <c r="D918" s="280" t="s">
        <v>432</v>
      </c>
      <c r="E918" s="338">
        <v>905</v>
      </c>
      <c r="F918" s="275">
        <f t="shared" si="113"/>
        <v>3820</v>
      </c>
      <c r="G918" s="131">
        <v>1</v>
      </c>
      <c r="H918" s="274"/>
      <c r="I918" s="119" t="s">
        <v>427</v>
      </c>
      <c r="J918" s="327">
        <f t="shared" si="112"/>
        <v>2110</v>
      </c>
      <c r="K918" s="283" t="s">
        <v>673</v>
      </c>
      <c r="L918" s="143" t="s">
        <v>567</v>
      </c>
      <c r="M918" s="272" t="s">
        <v>456</v>
      </c>
      <c r="N918" s="143" t="s">
        <v>296</v>
      </c>
      <c r="O918" s="47"/>
      <c r="Q918" s="254"/>
      <c r="S918" s="17"/>
      <c r="T918" s="17"/>
    </row>
    <row r="919" spans="1:22" ht="15" x14ac:dyDescent="0.25">
      <c r="B919" s="334"/>
      <c r="C919" s="87"/>
      <c r="D919" s="280" t="s">
        <v>433</v>
      </c>
      <c r="E919" s="338">
        <v>906</v>
      </c>
      <c r="F919" s="275">
        <f t="shared" si="113"/>
        <v>3824</v>
      </c>
      <c r="G919" s="131">
        <v>1</v>
      </c>
      <c r="H919" s="274"/>
      <c r="I919" s="119" t="s">
        <v>427</v>
      </c>
      <c r="J919" s="327">
        <f t="shared" si="112"/>
        <v>2112</v>
      </c>
      <c r="K919" s="283" t="s">
        <v>674</v>
      </c>
      <c r="L919" s="143" t="s">
        <v>567</v>
      </c>
      <c r="M919" s="272" t="s">
        <v>457</v>
      </c>
      <c r="N919" s="143" t="s">
        <v>296</v>
      </c>
      <c r="O919" s="47"/>
      <c r="Q919" s="254"/>
      <c r="S919" s="17"/>
      <c r="T919" s="17"/>
    </row>
    <row r="920" spans="1:22" ht="15" x14ac:dyDescent="0.25">
      <c r="B920" s="334"/>
      <c r="C920" s="87"/>
      <c r="D920" s="280" t="s">
        <v>434</v>
      </c>
      <c r="E920" s="338">
        <v>907</v>
      </c>
      <c r="F920" s="275">
        <f t="shared" si="113"/>
        <v>3828</v>
      </c>
      <c r="G920" s="131">
        <v>1</v>
      </c>
      <c r="H920" s="274"/>
      <c r="I920" s="119" t="s">
        <v>427</v>
      </c>
      <c r="J920" s="327">
        <f t="shared" si="112"/>
        <v>2114</v>
      </c>
      <c r="K920" s="283" t="s">
        <v>675</v>
      </c>
      <c r="L920" s="143" t="s">
        <v>567</v>
      </c>
      <c r="M920" s="272" t="s">
        <v>458</v>
      </c>
      <c r="N920" s="143" t="s">
        <v>296</v>
      </c>
      <c r="O920" s="47"/>
      <c r="Q920" s="254"/>
      <c r="S920" s="17"/>
      <c r="T920" s="17"/>
    </row>
    <row r="921" spans="1:22" ht="15" x14ac:dyDescent="0.25">
      <c r="B921" s="334"/>
      <c r="C921" s="87"/>
      <c r="D921" s="280" t="s">
        <v>435</v>
      </c>
      <c r="E921" s="338">
        <v>908</v>
      </c>
      <c r="F921" s="275">
        <f t="shared" si="113"/>
        <v>3832</v>
      </c>
      <c r="G921" s="131">
        <v>1</v>
      </c>
      <c r="H921" s="274"/>
      <c r="I921" s="119" t="s">
        <v>427</v>
      </c>
      <c r="J921" s="327">
        <f t="shared" si="112"/>
        <v>2116</v>
      </c>
      <c r="K921" s="283" t="s">
        <v>676</v>
      </c>
      <c r="L921" s="143" t="s">
        <v>567</v>
      </c>
      <c r="M921" s="272" t="s">
        <v>459</v>
      </c>
      <c r="N921" s="143" t="s">
        <v>296</v>
      </c>
      <c r="O921" s="47"/>
      <c r="Q921" s="254"/>
      <c r="S921" s="17"/>
      <c r="T921" s="17"/>
    </row>
    <row r="922" spans="1:22" ht="15" x14ac:dyDescent="0.25">
      <c r="B922" s="334"/>
      <c r="C922" s="87"/>
      <c r="D922" s="262" t="s">
        <v>1020</v>
      </c>
      <c r="E922" s="338">
        <v>909</v>
      </c>
      <c r="F922" s="275">
        <f t="shared" si="113"/>
        <v>3836</v>
      </c>
      <c r="G922" s="81"/>
      <c r="H922" s="81"/>
      <c r="I922" s="119" t="s">
        <v>427</v>
      </c>
      <c r="J922" s="327">
        <f t="shared" si="112"/>
        <v>2118</v>
      </c>
      <c r="K922" s="263" t="str">
        <f>CONCATENATE("Cumule Energie Réactive positive injectée de la Grille D [",J914,"-",J921,"]")</f>
        <v>Cumule Energie Réactive positive injectée de la Grille D [2102-2116]</v>
      </c>
      <c r="L922" s="264" t="s">
        <v>567</v>
      </c>
      <c r="M922" s="264" t="s">
        <v>779</v>
      </c>
      <c r="N922" s="264" t="s">
        <v>296</v>
      </c>
      <c r="O922" s="47"/>
      <c r="Q922" s="254"/>
      <c r="R922" s="38"/>
      <c r="S922" s="208"/>
      <c r="T922" s="208"/>
      <c r="U922" s="38"/>
      <c r="V922" s="38"/>
    </row>
    <row r="923" spans="1:22" ht="15" x14ac:dyDescent="0.25">
      <c r="A923" s="140" t="s">
        <v>1098</v>
      </c>
      <c r="B923" s="334"/>
      <c r="C923" s="87"/>
      <c r="D923" s="280" t="s">
        <v>436</v>
      </c>
      <c r="E923" s="338">
        <v>910</v>
      </c>
      <c r="F923" s="275">
        <f t="shared" si="113"/>
        <v>3840</v>
      </c>
      <c r="G923" s="131">
        <v>1</v>
      </c>
      <c r="H923" s="274"/>
      <c r="I923" s="119" t="s">
        <v>427</v>
      </c>
      <c r="J923" s="327">
        <f t="shared" si="112"/>
        <v>2120</v>
      </c>
      <c r="K923" s="283" t="s">
        <v>1242</v>
      </c>
      <c r="L923" s="143" t="s">
        <v>567</v>
      </c>
      <c r="M923" s="272" t="s">
        <v>452</v>
      </c>
      <c r="N923" s="48" t="s">
        <v>296</v>
      </c>
      <c r="O923" s="47"/>
      <c r="S923" s="17"/>
      <c r="T923" s="17"/>
    </row>
    <row r="924" spans="1:22" ht="15" x14ac:dyDescent="0.25">
      <c r="A924" s="38">
        <f>LEN(A923)</f>
        <v>7</v>
      </c>
      <c r="B924" s="334"/>
      <c r="C924" s="87"/>
      <c r="D924" s="280" t="s">
        <v>437</v>
      </c>
      <c r="E924" s="338">
        <v>911</v>
      </c>
      <c r="F924" s="275">
        <f t="shared" si="113"/>
        <v>3844</v>
      </c>
      <c r="G924" s="131">
        <v>1</v>
      </c>
      <c r="H924" s="274"/>
      <c r="I924" s="119" t="s">
        <v>427</v>
      </c>
      <c r="J924" s="327">
        <f t="shared" si="112"/>
        <v>2122</v>
      </c>
      <c r="K924" s="283" t="s">
        <v>677</v>
      </c>
      <c r="L924" s="143" t="s">
        <v>567</v>
      </c>
      <c r="M924" s="272" t="s">
        <v>453</v>
      </c>
      <c r="N924" s="143" t="s">
        <v>296</v>
      </c>
      <c r="O924" s="47"/>
      <c r="Q924" s="254"/>
      <c r="S924" s="17"/>
      <c r="T924" s="17"/>
    </row>
    <row r="925" spans="1:22" ht="15" x14ac:dyDescent="0.25">
      <c r="B925" s="334"/>
      <c r="C925" s="87"/>
      <c r="D925" s="280" t="s">
        <v>438</v>
      </c>
      <c r="E925" s="338">
        <v>912</v>
      </c>
      <c r="F925" s="275">
        <f t="shared" si="113"/>
        <v>3848</v>
      </c>
      <c r="G925" s="131">
        <v>1</v>
      </c>
      <c r="H925" s="274"/>
      <c r="I925" s="119" t="s">
        <v>427</v>
      </c>
      <c r="J925" s="327">
        <f t="shared" si="112"/>
        <v>2124</v>
      </c>
      <c r="K925" s="283" t="s">
        <v>678</v>
      </c>
      <c r="L925" s="143" t="s">
        <v>567</v>
      </c>
      <c r="M925" s="272" t="s">
        <v>454</v>
      </c>
      <c r="N925" s="143" t="s">
        <v>296</v>
      </c>
      <c r="O925" s="47"/>
      <c r="Q925" s="254"/>
      <c r="S925" s="17"/>
      <c r="T925" s="17"/>
    </row>
    <row r="926" spans="1:22" ht="15" x14ac:dyDescent="0.25">
      <c r="B926" s="334"/>
      <c r="C926" s="87"/>
      <c r="D926" s="280" t="s">
        <v>439</v>
      </c>
      <c r="E926" s="338">
        <v>913</v>
      </c>
      <c r="F926" s="275">
        <f t="shared" si="113"/>
        <v>3852</v>
      </c>
      <c r="G926" s="131">
        <v>1</v>
      </c>
      <c r="H926" s="274"/>
      <c r="I926" s="119" t="s">
        <v>427</v>
      </c>
      <c r="J926" s="327">
        <f t="shared" si="112"/>
        <v>2126</v>
      </c>
      <c r="K926" s="283" t="s">
        <v>679</v>
      </c>
      <c r="L926" s="143" t="s">
        <v>567</v>
      </c>
      <c r="M926" s="272" t="s">
        <v>455</v>
      </c>
      <c r="N926" s="143" t="s">
        <v>296</v>
      </c>
      <c r="O926" s="47"/>
      <c r="Q926" s="254"/>
      <c r="S926" s="17"/>
      <c r="T926" s="17"/>
    </row>
    <row r="927" spans="1:22" ht="15" x14ac:dyDescent="0.25">
      <c r="B927" s="334"/>
      <c r="C927" s="87"/>
      <c r="D927" s="280" t="s">
        <v>440</v>
      </c>
      <c r="E927" s="338">
        <v>914</v>
      </c>
      <c r="F927" s="275">
        <f t="shared" si="113"/>
        <v>3856</v>
      </c>
      <c r="G927" s="131">
        <v>1</v>
      </c>
      <c r="H927" s="274"/>
      <c r="I927" s="119" t="s">
        <v>427</v>
      </c>
      <c r="J927" s="327">
        <f t="shared" si="112"/>
        <v>2128</v>
      </c>
      <c r="K927" s="283" t="s">
        <v>680</v>
      </c>
      <c r="L927" s="143" t="s">
        <v>567</v>
      </c>
      <c r="M927" s="272" t="s">
        <v>456</v>
      </c>
      <c r="N927" s="143" t="s">
        <v>296</v>
      </c>
      <c r="O927" s="47"/>
      <c r="Q927" s="254"/>
      <c r="S927" s="17"/>
      <c r="T927" s="17"/>
    </row>
    <row r="928" spans="1:22" ht="15" x14ac:dyDescent="0.25">
      <c r="B928" s="334"/>
      <c r="C928" s="87"/>
      <c r="D928" s="280" t="s">
        <v>441</v>
      </c>
      <c r="E928" s="338">
        <v>915</v>
      </c>
      <c r="F928" s="275">
        <f t="shared" si="113"/>
        <v>3860</v>
      </c>
      <c r="G928" s="131">
        <v>1</v>
      </c>
      <c r="H928" s="274"/>
      <c r="I928" s="119" t="s">
        <v>427</v>
      </c>
      <c r="J928" s="327">
        <f t="shared" si="112"/>
        <v>2130</v>
      </c>
      <c r="K928" s="283" t="s">
        <v>681</v>
      </c>
      <c r="L928" s="143" t="s">
        <v>567</v>
      </c>
      <c r="M928" s="272" t="s">
        <v>457</v>
      </c>
      <c r="N928" s="143" t="s">
        <v>296</v>
      </c>
      <c r="O928" s="47"/>
      <c r="Q928" s="254"/>
      <c r="S928" s="17"/>
      <c r="T928" s="17"/>
    </row>
    <row r="929" spans="1:22" ht="15" x14ac:dyDescent="0.25">
      <c r="B929" s="334"/>
      <c r="C929" s="87"/>
      <c r="D929" s="280" t="s">
        <v>442</v>
      </c>
      <c r="E929" s="338">
        <v>916</v>
      </c>
      <c r="F929" s="275">
        <f t="shared" si="113"/>
        <v>3864</v>
      </c>
      <c r="G929" s="131">
        <v>1</v>
      </c>
      <c r="H929" s="274"/>
      <c r="I929" s="119" t="s">
        <v>427</v>
      </c>
      <c r="J929" s="327">
        <f t="shared" si="112"/>
        <v>2132</v>
      </c>
      <c r="K929" s="283" t="s">
        <v>682</v>
      </c>
      <c r="L929" s="143" t="s">
        <v>567</v>
      </c>
      <c r="M929" s="272" t="s">
        <v>458</v>
      </c>
      <c r="N929" s="143" t="s">
        <v>296</v>
      </c>
      <c r="O929" s="47"/>
      <c r="Q929" s="254"/>
      <c r="S929" s="17"/>
      <c r="T929" s="17"/>
    </row>
    <row r="930" spans="1:22" ht="15" x14ac:dyDescent="0.25">
      <c r="B930" s="334"/>
      <c r="C930" s="87"/>
      <c r="D930" s="280" t="s">
        <v>443</v>
      </c>
      <c r="E930" s="338">
        <v>917</v>
      </c>
      <c r="F930" s="275">
        <f t="shared" si="113"/>
        <v>3868</v>
      </c>
      <c r="G930" s="131">
        <v>1</v>
      </c>
      <c r="H930" s="274"/>
      <c r="I930" s="119" t="s">
        <v>427</v>
      </c>
      <c r="J930" s="327">
        <f t="shared" si="112"/>
        <v>2134</v>
      </c>
      <c r="K930" s="283" t="s">
        <v>669</v>
      </c>
      <c r="L930" s="143" t="s">
        <v>567</v>
      </c>
      <c r="M930" s="272" t="s">
        <v>459</v>
      </c>
      <c r="N930" s="143" t="s">
        <v>296</v>
      </c>
      <c r="O930" s="47"/>
      <c r="Q930" s="254"/>
      <c r="S930" s="17"/>
      <c r="T930" s="17"/>
    </row>
    <row r="931" spans="1:22" ht="15" x14ac:dyDescent="0.25">
      <c r="B931" s="334"/>
      <c r="C931" s="87"/>
      <c r="D931" s="262" t="s">
        <v>1021</v>
      </c>
      <c r="E931" s="338">
        <v>918</v>
      </c>
      <c r="F931" s="275">
        <f t="shared" si="113"/>
        <v>3872</v>
      </c>
      <c r="G931" s="81"/>
      <c r="H931" s="81"/>
      <c r="I931" s="119" t="s">
        <v>427</v>
      </c>
      <c r="J931" s="327">
        <f t="shared" si="112"/>
        <v>2136</v>
      </c>
      <c r="K931" s="263" t="str">
        <f>CONCATENATE("Cumule Energie Réactive négative injectée de la Grille D [",J923,"-",J930,"]")</f>
        <v>Cumule Energie Réactive négative injectée de la Grille D [2120-2134]</v>
      </c>
      <c r="L931" s="264" t="s">
        <v>567</v>
      </c>
      <c r="M931" s="264" t="s">
        <v>779</v>
      </c>
      <c r="N931" s="264" t="s">
        <v>296</v>
      </c>
      <c r="O931" s="47"/>
      <c r="Q931" s="254"/>
      <c r="R931" s="38"/>
      <c r="S931" s="208"/>
      <c r="T931" s="208"/>
      <c r="U931" s="38"/>
      <c r="V931" s="38"/>
    </row>
    <row r="932" spans="1:22" ht="15" x14ac:dyDescent="0.25">
      <c r="A932" s="38" t="s">
        <v>1093</v>
      </c>
      <c r="B932" s="334"/>
      <c r="C932" s="87"/>
      <c r="D932" s="214" t="s">
        <v>475</v>
      </c>
      <c r="E932" s="338">
        <v>919</v>
      </c>
      <c r="F932" s="275">
        <f t="shared" ref="F932:F940" si="114">4*(O$11*(D$11-1)+E932)+F$12</f>
        <v>3876</v>
      </c>
      <c r="G932" s="131">
        <v>1</v>
      </c>
      <c r="H932" s="81"/>
      <c r="I932" s="119" t="s">
        <v>427</v>
      </c>
      <c r="J932" s="327">
        <f t="shared" si="112"/>
        <v>2138</v>
      </c>
      <c r="K932" s="283" t="s">
        <v>906</v>
      </c>
      <c r="L932" s="143" t="s">
        <v>566</v>
      </c>
      <c r="M932" s="272" t="s">
        <v>490</v>
      </c>
      <c r="N932" s="48" t="s">
        <v>293</v>
      </c>
      <c r="O932" s="47"/>
      <c r="S932" s="17"/>
      <c r="T932" s="17"/>
    </row>
    <row r="933" spans="1:22" ht="15" x14ac:dyDescent="0.25">
      <c r="A933" s="38">
        <f>LEN(A932)</f>
        <v>6</v>
      </c>
      <c r="B933" s="334"/>
      <c r="C933" s="87"/>
      <c r="D933" s="214" t="s">
        <v>476</v>
      </c>
      <c r="E933" s="338">
        <v>920</v>
      </c>
      <c r="F933" s="275">
        <f t="shared" si="114"/>
        <v>3880</v>
      </c>
      <c r="G933" s="131">
        <v>1</v>
      </c>
      <c r="H933" s="81"/>
      <c r="I933" s="119" t="s">
        <v>427</v>
      </c>
      <c r="J933" s="327">
        <f t="shared" si="112"/>
        <v>2140</v>
      </c>
      <c r="K933" s="283" t="s">
        <v>907</v>
      </c>
      <c r="L933" s="143" t="s">
        <v>566</v>
      </c>
      <c r="M933" s="272" t="s">
        <v>483</v>
      </c>
      <c r="N933" s="143" t="s">
        <v>293</v>
      </c>
      <c r="O933" s="47"/>
      <c r="Q933" s="254"/>
      <c r="S933" s="17"/>
      <c r="T933" s="17"/>
    </row>
    <row r="934" spans="1:22" ht="15" x14ac:dyDescent="0.25">
      <c r="B934" s="334"/>
      <c r="C934" s="87"/>
      <c r="D934" s="214" t="s">
        <v>477</v>
      </c>
      <c r="E934" s="338">
        <v>921</v>
      </c>
      <c r="F934" s="275">
        <f t="shared" si="114"/>
        <v>3884</v>
      </c>
      <c r="G934" s="131">
        <v>1</v>
      </c>
      <c r="H934" s="81"/>
      <c r="I934" s="119" t="s">
        <v>427</v>
      </c>
      <c r="J934" s="327">
        <f t="shared" si="112"/>
        <v>2142</v>
      </c>
      <c r="K934" s="283" t="s">
        <v>908</v>
      </c>
      <c r="L934" s="143" t="s">
        <v>566</v>
      </c>
      <c r="M934" s="272" t="s">
        <v>491</v>
      </c>
      <c r="N934" s="143" t="s">
        <v>293</v>
      </c>
      <c r="O934" s="47"/>
      <c r="Q934" s="254"/>
      <c r="S934" s="17"/>
      <c r="T934" s="17"/>
    </row>
    <row r="935" spans="1:22" ht="15" x14ac:dyDescent="0.25">
      <c r="B935" s="334"/>
      <c r="C935" s="87"/>
      <c r="D935" s="214" t="s">
        <v>478</v>
      </c>
      <c r="E935" s="338">
        <v>922</v>
      </c>
      <c r="F935" s="275">
        <f t="shared" si="114"/>
        <v>3888</v>
      </c>
      <c r="G935" s="131">
        <v>1</v>
      </c>
      <c r="H935" s="81"/>
      <c r="I935" s="119" t="s">
        <v>427</v>
      </c>
      <c r="J935" s="327">
        <f t="shared" si="112"/>
        <v>2144</v>
      </c>
      <c r="K935" s="283" t="s">
        <v>909</v>
      </c>
      <c r="L935" s="143" t="s">
        <v>566</v>
      </c>
      <c r="M935" s="272" t="s">
        <v>493</v>
      </c>
      <c r="N935" s="143" t="s">
        <v>293</v>
      </c>
      <c r="O935" s="47"/>
      <c r="Q935" s="254"/>
      <c r="S935" s="17"/>
      <c r="T935" s="17"/>
    </row>
    <row r="936" spans="1:22" ht="15" x14ac:dyDescent="0.25">
      <c r="B936" s="334"/>
      <c r="C936" s="87"/>
      <c r="D936" s="214" t="s">
        <v>479</v>
      </c>
      <c r="E936" s="338">
        <v>923</v>
      </c>
      <c r="F936" s="275">
        <f t="shared" si="114"/>
        <v>3892</v>
      </c>
      <c r="G936" s="131">
        <v>1</v>
      </c>
      <c r="H936" s="81"/>
      <c r="I936" s="119" t="s">
        <v>427</v>
      </c>
      <c r="J936" s="327">
        <f t="shared" si="112"/>
        <v>2146</v>
      </c>
      <c r="K936" s="283" t="s">
        <v>910</v>
      </c>
      <c r="L936" s="143" t="s">
        <v>566</v>
      </c>
      <c r="M936" s="272" t="s">
        <v>494</v>
      </c>
      <c r="N936" s="143" t="s">
        <v>293</v>
      </c>
      <c r="O936" s="47"/>
      <c r="Q936" s="254"/>
      <c r="S936" s="17"/>
      <c r="T936" s="17"/>
    </row>
    <row r="937" spans="1:22" ht="15" x14ac:dyDescent="0.25">
      <c r="B937" s="334"/>
      <c r="C937" s="87"/>
      <c r="D937" s="214" t="s">
        <v>480</v>
      </c>
      <c r="E937" s="338">
        <v>924</v>
      </c>
      <c r="F937" s="275">
        <f t="shared" si="114"/>
        <v>3896</v>
      </c>
      <c r="G937" s="131">
        <v>1</v>
      </c>
      <c r="H937" s="81"/>
      <c r="I937" s="119" t="s">
        <v>427</v>
      </c>
      <c r="J937" s="327">
        <f t="shared" si="112"/>
        <v>2148</v>
      </c>
      <c r="K937" s="283" t="s">
        <v>911</v>
      </c>
      <c r="L937" s="143" t="s">
        <v>566</v>
      </c>
      <c r="M937" s="272" t="s">
        <v>492</v>
      </c>
      <c r="N937" s="143" t="s">
        <v>293</v>
      </c>
      <c r="O937" s="47"/>
      <c r="Q937" s="254"/>
      <c r="S937" s="17"/>
      <c r="T937" s="17"/>
    </row>
    <row r="938" spans="1:22" ht="15" x14ac:dyDescent="0.25">
      <c r="B938" s="334"/>
      <c r="C938" s="87"/>
      <c r="D938" s="214" t="s">
        <v>481</v>
      </c>
      <c r="E938" s="338">
        <v>925</v>
      </c>
      <c r="F938" s="275">
        <f t="shared" si="114"/>
        <v>3900</v>
      </c>
      <c r="G938" s="131">
        <v>1</v>
      </c>
      <c r="H938" s="81"/>
      <c r="I938" s="119" t="s">
        <v>427</v>
      </c>
      <c r="J938" s="327">
        <f t="shared" si="112"/>
        <v>2150</v>
      </c>
      <c r="K938" s="283" t="s">
        <v>912</v>
      </c>
      <c r="L938" s="143" t="s">
        <v>566</v>
      </c>
      <c r="M938" s="272" t="s">
        <v>484</v>
      </c>
      <c r="N938" s="143" t="s">
        <v>293</v>
      </c>
      <c r="O938" s="47"/>
      <c r="Q938" s="254"/>
      <c r="S938" s="17"/>
      <c r="T938" s="17"/>
    </row>
    <row r="939" spans="1:22" ht="15" x14ac:dyDescent="0.25">
      <c r="B939" s="334"/>
      <c r="C939" s="87"/>
      <c r="D939" s="214" t="s">
        <v>482</v>
      </c>
      <c r="E939" s="338">
        <v>926</v>
      </c>
      <c r="F939" s="275">
        <f t="shared" si="114"/>
        <v>3904</v>
      </c>
      <c r="G939" s="131">
        <v>1</v>
      </c>
      <c r="H939" s="81"/>
      <c r="I939" s="119" t="s">
        <v>427</v>
      </c>
      <c r="J939" s="327">
        <f t="shared" si="112"/>
        <v>2152</v>
      </c>
      <c r="K939" s="283" t="s">
        <v>913</v>
      </c>
      <c r="L939" s="143" t="s">
        <v>566</v>
      </c>
      <c r="M939" s="272" t="s">
        <v>485</v>
      </c>
      <c r="N939" s="143" t="s">
        <v>293</v>
      </c>
      <c r="O939" s="47"/>
      <c r="Q939" s="254"/>
      <c r="S939" s="17"/>
      <c r="T939" s="17"/>
    </row>
    <row r="940" spans="1:22" ht="15" x14ac:dyDescent="0.25">
      <c r="B940" s="334"/>
      <c r="C940" s="87"/>
      <c r="D940" s="262" t="s">
        <v>1022</v>
      </c>
      <c r="E940" s="338">
        <v>927</v>
      </c>
      <c r="F940" s="275">
        <f t="shared" si="114"/>
        <v>3908</v>
      </c>
      <c r="G940" s="81"/>
      <c r="H940" s="81"/>
      <c r="I940" s="119" t="s">
        <v>427</v>
      </c>
      <c r="J940" s="327">
        <f t="shared" si="112"/>
        <v>2154</v>
      </c>
      <c r="K940" s="263" t="str">
        <f>CONCATENATE("Cumule Energie Active soutirée de la Grille F [",J932,"-",J939,"]")</f>
        <v>Cumule Energie Active soutirée de la Grille F [2138-2152]</v>
      </c>
      <c r="L940" s="264" t="s">
        <v>566</v>
      </c>
      <c r="M940" s="264" t="s">
        <v>779</v>
      </c>
      <c r="N940" s="264" t="s">
        <v>293</v>
      </c>
      <c r="O940" s="47"/>
      <c r="Q940" s="254"/>
      <c r="R940" s="38"/>
      <c r="S940" s="208"/>
      <c r="T940" s="208"/>
      <c r="U940" s="38"/>
      <c r="V940" s="38"/>
    </row>
    <row r="941" spans="1:22" s="140" customFormat="1" ht="15" x14ac:dyDescent="0.25">
      <c r="A941" s="140" t="s">
        <v>1096</v>
      </c>
      <c r="B941" s="334"/>
      <c r="C941" s="87"/>
      <c r="D941" s="280" t="s">
        <v>1109</v>
      </c>
      <c r="E941" s="338">
        <v>928</v>
      </c>
      <c r="F941" s="275">
        <f t="shared" ref="F941:F958" si="115">4*(O$11*(D$11-1)+E941)+F$12</f>
        <v>3912</v>
      </c>
      <c r="G941" s="131">
        <v>1</v>
      </c>
      <c r="H941" s="274"/>
      <c r="I941" s="119" t="s">
        <v>427</v>
      </c>
      <c r="J941" s="327">
        <f t="shared" ref="J941:J1004" si="116">300+2*O$11*(D$11-1)+2*E941</f>
        <v>2156</v>
      </c>
      <c r="K941" s="283" t="s">
        <v>1243</v>
      </c>
      <c r="L941" s="272" t="s">
        <v>567</v>
      </c>
      <c r="M941" s="272" t="s">
        <v>452</v>
      </c>
      <c r="N941" s="272" t="s">
        <v>296</v>
      </c>
      <c r="O941" s="47"/>
      <c r="Q941" s="253"/>
      <c r="S941" s="17"/>
      <c r="T941" s="17"/>
    </row>
    <row r="942" spans="1:22" s="140" customFormat="1" ht="15" x14ac:dyDescent="0.25">
      <c r="A942" s="38">
        <f>LEN(A941)</f>
        <v>7</v>
      </c>
      <c r="B942" s="334"/>
      <c r="C942" s="87"/>
      <c r="D942" s="280" t="s">
        <v>1110</v>
      </c>
      <c r="E942" s="338">
        <v>929</v>
      </c>
      <c r="F942" s="275">
        <f t="shared" si="115"/>
        <v>3916</v>
      </c>
      <c r="G942" s="131">
        <v>1</v>
      </c>
      <c r="H942" s="274"/>
      <c r="I942" s="119" t="s">
        <v>427</v>
      </c>
      <c r="J942" s="327">
        <f t="shared" si="116"/>
        <v>2158</v>
      </c>
      <c r="K942" s="283" t="s">
        <v>670</v>
      </c>
      <c r="L942" s="272" t="s">
        <v>567</v>
      </c>
      <c r="M942" s="272" t="s">
        <v>453</v>
      </c>
      <c r="N942" s="272" t="s">
        <v>296</v>
      </c>
      <c r="O942" s="47"/>
      <c r="Q942" s="254"/>
      <c r="S942" s="17"/>
      <c r="T942" s="17"/>
    </row>
    <row r="943" spans="1:22" s="140" customFormat="1" ht="15" x14ac:dyDescent="0.25">
      <c r="A943" s="38"/>
      <c r="B943" s="334"/>
      <c r="C943" s="87"/>
      <c r="D943" s="280" t="s">
        <v>1111</v>
      </c>
      <c r="E943" s="338">
        <v>930</v>
      </c>
      <c r="F943" s="275">
        <f t="shared" si="115"/>
        <v>3920</v>
      </c>
      <c r="G943" s="131">
        <v>1</v>
      </c>
      <c r="H943" s="274"/>
      <c r="I943" s="119" t="s">
        <v>427</v>
      </c>
      <c r="J943" s="327">
        <f t="shared" si="116"/>
        <v>2160</v>
      </c>
      <c r="K943" s="283" t="s">
        <v>671</v>
      </c>
      <c r="L943" s="272" t="s">
        <v>567</v>
      </c>
      <c r="M943" s="272" t="s">
        <v>454</v>
      </c>
      <c r="N943" s="272" t="s">
        <v>296</v>
      </c>
      <c r="O943" s="47"/>
      <c r="Q943" s="254"/>
      <c r="S943" s="17"/>
      <c r="T943" s="17"/>
    </row>
    <row r="944" spans="1:22" s="140" customFormat="1" ht="15" x14ac:dyDescent="0.25">
      <c r="A944" s="38"/>
      <c r="B944" s="334"/>
      <c r="C944" s="87"/>
      <c r="D944" s="280" t="s">
        <v>1112</v>
      </c>
      <c r="E944" s="338">
        <v>931</v>
      </c>
      <c r="F944" s="275">
        <f t="shared" si="115"/>
        <v>3924</v>
      </c>
      <c r="G944" s="131">
        <v>1</v>
      </c>
      <c r="H944" s="274"/>
      <c r="I944" s="119" t="s">
        <v>427</v>
      </c>
      <c r="J944" s="327">
        <f t="shared" si="116"/>
        <v>2162</v>
      </c>
      <c r="K944" s="283" t="s">
        <v>672</v>
      </c>
      <c r="L944" s="272" t="s">
        <v>567</v>
      </c>
      <c r="M944" s="272" t="s">
        <v>455</v>
      </c>
      <c r="N944" s="272" t="s">
        <v>296</v>
      </c>
      <c r="O944" s="47"/>
      <c r="Q944" s="254"/>
      <c r="S944" s="17"/>
      <c r="T944" s="17"/>
    </row>
    <row r="945" spans="1:22" s="140" customFormat="1" ht="15" x14ac:dyDescent="0.25">
      <c r="A945" s="38"/>
      <c r="B945" s="334"/>
      <c r="C945" s="87"/>
      <c r="D945" s="280" t="s">
        <v>1113</v>
      </c>
      <c r="E945" s="338">
        <v>932</v>
      </c>
      <c r="F945" s="275">
        <f t="shared" si="115"/>
        <v>3928</v>
      </c>
      <c r="G945" s="131">
        <v>1</v>
      </c>
      <c r="H945" s="274"/>
      <c r="I945" s="119" t="s">
        <v>427</v>
      </c>
      <c r="J945" s="327">
        <f t="shared" si="116"/>
        <v>2164</v>
      </c>
      <c r="K945" s="283" t="s">
        <v>673</v>
      </c>
      <c r="L945" s="272" t="s">
        <v>567</v>
      </c>
      <c r="M945" s="272" t="s">
        <v>456</v>
      </c>
      <c r="N945" s="272" t="s">
        <v>296</v>
      </c>
      <c r="O945" s="47"/>
      <c r="Q945" s="254"/>
      <c r="S945" s="17"/>
      <c r="T945" s="17"/>
    </row>
    <row r="946" spans="1:22" s="140" customFormat="1" ht="15" x14ac:dyDescent="0.25">
      <c r="A946" s="38"/>
      <c r="B946" s="334"/>
      <c r="C946" s="87"/>
      <c r="D946" s="280" t="s">
        <v>1114</v>
      </c>
      <c r="E946" s="338">
        <v>933</v>
      </c>
      <c r="F946" s="275">
        <f t="shared" si="115"/>
        <v>3932</v>
      </c>
      <c r="G946" s="131">
        <v>1</v>
      </c>
      <c r="H946" s="274"/>
      <c r="I946" s="119" t="s">
        <v>427</v>
      </c>
      <c r="J946" s="327">
        <f t="shared" si="116"/>
        <v>2166</v>
      </c>
      <c r="K946" s="283" t="s">
        <v>674</v>
      </c>
      <c r="L946" s="272" t="s">
        <v>567</v>
      </c>
      <c r="M946" s="272" t="s">
        <v>457</v>
      </c>
      <c r="N946" s="272" t="s">
        <v>296</v>
      </c>
      <c r="O946" s="47"/>
      <c r="Q946" s="254"/>
      <c r="S946" s="17"/>
      <c r="T946" s="17"/>
    </row>
    <row r="947" spans="1:22" s="140" customFormat="1" ht="15" x14ac:dyDescent="0.25">
      <c r="A947" s="38"/>
      <c r="B947" s="334"/>
      <c r="C947" s="87"/>
      <c r="D947" s="280" t="s">
        <v>1115</v>
      </c>
      <c r="E947" s="338">
        <v>934</v>
      </c>
      <c r="F947" s="275">
        <f t="shared" si="115"/>
        <v>3936</v>
      </c>
      <c r="G947" s="131">
        <v>1</v>
      </c>
      <c r="H947" s="274"/>
      <c r="I947" s="119" t="s">
        <v>427</v>
      </c>
      <c r="J947" s="327">
        <f t="shared" si="116"/>
        <v>2168</v>
      </c>
      <c r="K947" s="283" t="s">
        <v>675</v>
      </c>
      <c r="L947" s="272" t="s">
        <v>567</v>
      </c>
      <c r="M947" s="272" t="s">
        <v>458</v>
      </c>
      <c r="N947" s="272" t="s">
        <v>296</v>
      </c>
      <c r="O947" s="47"/>
      <c r="Q947" s="254"/>
      <c r="S947" s="17"/>
      <c r="T947" s="17"/>
    </row>
    <row r="948" spans="1:22" s="140" customFormat="1" ht="15" x14ac:dyDescent="0.25">
      <c r="A948" s="38"/>
      <c r="B948" s="334"/>
      <c r="C948" s="87"/>
      <c r="D948" s="280" t="s">
        <v>1116</v>
      </c>
      <c r="E948" s="338">
        <v>935</v>
      </c>
      <c r="F948" s="275">
        <f t="shared" si="115"/>
        <v>3940</v>
      </c>
      <c r="G948" s="131">
        <v>1</v>
      </c>
      <c r="H948" s="274"/>
      <c r="I948" s="119" t="s">
        <v>427</v>
      </c>
      <c r="J948" s="327">
        <f t="shared" si="116"/>
        <v>2170</v>
      </c>
      <c r="K948" s="283" t="s">
        <v>676</v>
      </c>
      <c r="L948" s="272" t="s">
        <v>567</v>
      </c>
      <c r="M948" s="272" t="s">
        <v>459</v>
      </c>
      <c r="N948" s="272" t="s">
        <v>296</v>
      </c>
      <c r="O948" s="47"/>
      <c r="Q948" s="254"/>
      <c r="S948" s="17"/>
      <c r="T948" s="17"/>
    </row>
    <row r="949" spans="1:22" s="140" customFormat="1" ht="15" x14ac:dyDescent="0.25">
      <c r="A949" s="38"/>
      <c r="B949" s="334"/>
      <c r="C949" s="87"/>
      <c r="D949" s="262" t="s">
        <v>1126</v>
      </c>
      <c r="E949" s="338">
        <v>936</v>
      </c>
      <c r="F949" s="275">
        <f t="shared" si="115"/>
        <v>3944</v>
      </c>
      <c r="G949" s="274"/>
      <c r="H949" s="274"/>
      <c r="I949" s="119" t="s">
        <v>427</v>
      </c>
      <c r="J949" s="327">
        <f t="shared" si="116"/>
        <v>2172</v>
      </c>
      <c r="K949" s="303" t="str">
        <f>CONCATENATE("Cumule Energie Réactive positive injectée de la Grille D [",J941,"-",J948,"]")</f>
        <v>Cumule Energie Réactive positive injectée de la Grille D [2156-2170]</v>
      </c>
      <c r="L949" s="264" t="s">
        <v>567</v>
      </c>
      <c r="M949" s="264" t="s">
        <v>779</v>
      </c>
      <c r="N949" s="264" t="s">
        <v>296</v>
      </c>
      <c r="O949" s="47"/>
      <c r="Q949" s="254"/>
      <c r="R949" s="38"/>
      <c r="S949" s="208"/>
      <c r="T949" s="208"/>
      <c r="U949" s="38"/>
      <c r="V949" s="38"/>
    </row>
    <row r="950" spans="1:22" s="140" customFormat="1" ht="15" x14ac:dyDescent="0.25">
      <c r="A950" s="140" t="s">
        <v>1099</v>
      </c>
      <c r="B950" s="334"/>
      <c r="C950" s="87"/>
      <c r="D950" s="280" t="s">
        <v>1117</v>
      </c>
      <c r="E950" s="338">
        <v>937</v>
      </c>
      <c r="F950" s="275">
        <f t="shared" si="115"/>
        <v>3948</v>
      </c>
      <c r="G950" s="131">
        <v>1</v>
      </c>
      <c r="H950" s="274"/>
      <c r="I950" s="119" t="s">
        <v>427</v>
      </c>
      <c r="J950" s="327">
        <f t="shared" si="116"/>
        <v>2174</v>
      </c>
      <c r="K950" s="283" t="s">
        <v>1242</v>
      </c>
      <c r="L950" s="272" t="s">
        <v>567</v>
      </c>
      <c r="M950" s="272" t="s">
        <v>452</v>
      </c>
      <c r="N950" s="272" t="s">
        <v>296</v>
      </c>
      <c r="O950" s="47"/>
      <c r="Q950" s="253"/>
      <c r="S950" s="17"/>
      <c r="T950" s="17"/>
    </row>
    <row r="951" spans="1:22" s="140" customFormat="1" ht="15" x14ac:dyDescent="0.25">
      <c r="A951" s="38">
        <f>LEN(A950)</f>
        <v>7</v>
      </c>
      <c r="B951" s="334"/>
      <c r="C951" s="87"/>
      <c r="D951" s="280" t="s">
        <v>1118</v>
      </c>
      <c r="E951" s="338">
        <v>938</v>
      </c>
      <c r="F951" s="275">
        <f t="shared" si="115"/>
        <v>3952</v>
      </c>
      <c r="G951" s="131">
        <v>1</v>
      </c>
      <c r="H951" s="274"/>
      <c r="I951" s="119" t="s">
        <v>427</v>
      </c>
      <c r="J951" s="327">
        <f t="shared" si="116"/>
        <v>2176</v>
      </c>
      <c r="K951" s="283" t="s">
        <v>677</v>
      </c>
      <c r="L951" s="272" t="s">
        <v>567</v>
      </c>
      <c r="M951" s="272" t="s">
        <v>453</v>
      </c>
      <c r="N951" s="272" t="s">
        <v>296</v>
      </c>
      <c r="O951" s="47"/>
      <c r="Q951" s="254"/>
      <c r="S951" s="17"/>
      <c r="T951" s="17"/>
    </row>
    <row r="952" spans="1:22" s="140" customFormat="1" ht="15" x14ac:dyDescent="0.25">
      <c r="A952" s="38"/>
      <c r="B952" s="334"/>
      <c r="C952" s="87"/>
      <c r="D952" s="280" t="s">
        <v>1119</v>
      </c>
      <c r="E952" s="338">
        <v>939</v>
      </c>
      <c r="F952" s="275">
        <f t="shared" si="115"/>
        <v>3956</v>
      </c>
      <c r="G952" s="131">
        <v>1</v>
      </c>
      <c r="H952" s="274"/>
      <c r="I952" s="119" t="s">
        <v>427</v>
      </c>
      <c r="J952" s="327">
        <f t="shared" si="116"/>
        <v>2178</v>
      </c>
      <c r="K952" s="283" t="s">
        <v>678</v>
      </c>
      <c r="L952" s="272" t="s">
        <v>567</v>
      </c>
      <c r="M952" s="272" t="s">
        <v>454</v>
      </c>
      <c r="N952" s="272" t="s">
        <v>296</v>
      </c>
      <c r="O952" s="47"/>
      <c r="Q952" s="254"/>
      <c r="S952" s="17"/>
      <c r="T952" s="17"/>
    </row>
    <row r="953" spans="1:22" s="140" customFormat="1" ht="15" x14ac:dyDescent="0.25">
      <c r="A953" s="38"/>
      <c r="B953" s="334"/>
      <c r="C953" s="87"/>
      <c r="D953" s="280" t="s">
        <v>1120</v>
      </c>
      <c r="E953" s="338">
        <v>940</v>
      </c>
      <c r="F953" s="275">
        <f t="shared" si="115"/>
        <v>3960</v>
      </c>
      <c r="G953" s="131">
        <v>1</v>
      </c>
      <c r="H953" s="274"/>
      <c r="I953" s="119" t="s">
        <v>427</v>
      </c>
      <c r="J953" s="327">
        <f t="shared" si="116"/>
        <v>2180</v>
      </c>
      <c r="K953" s="283" t="s">
        <v>679</v>
      </c>
      <c r="L953" s="272" t="s">
        <v>567</v>
      </c>
      <c r="M953" s="272" t="s">
        <v>455</v>
      </c>
      <c r="N953" s="272" t="s">
        <v>296</v>
      </c>
      <c r="O953" s="47"/>
      <c r="Q953" s="254"/>
      <c r="S953" s="17"/>
      <c r="T953" s="17"/>
    </row>
    <row r="954" spans="1:22" s="140" customFormat="1" ht="15" x14ac:dyDescent="0.25">
      <c r="A954" s="38"/>
      <c r="B954" s="334"/>
      <c r="C954" s="87"/>
      <c r="D954" s="280" t="s">
        <v>1121</v>
      </c>
      <c r="E954" s="338">
        <v>941</v>
      </c>
      <c r="F954" s="275">
        <f t="shared" si="115"/>
        <v>3964</v>
      </c>
      <c r="G954" s="131">
        <v>1</v>
      </c>
      <c r="H954" s="274"/>
      <c r="I954" s="119" t="s">
        <v>427</v>
      </c>
      <c r="J954" s="327">
        <f t="shared" si="116"/>
        <v>2182</v>
      </c>
      <c r="K954" s="283" t="s">
        <v>680</v>
      </c>
      <c r="L954" s="272" t="s">
        <v>567</v>
      </c>
      <c r="M954" s="272" t="s">
        <v>456</v>
      </c>
      <c r="N954" s="272" t="s">
        <v>296</v>
      </c>
      <c r="O954" s="47"/>
      <c r="Q954" s="254"/>
      <c r="S954" s="17"/>
      <c r="T954" s="17"/>
    </row>
    <row r="955" spans="1:22" s="140" customFormat="1" ht="15" x14ac:dyDescent="0.25">
      <c r="A955" s="38"/>
      <c r="B955" s="334"/>
      <c r="C955" s="87"/>
      <c r="D955" s="280" t="s">
        <v>1122</v>
      </c>
      <c r="E955" s="338">
        <v>942</v>
      </c>
      <c r="F955" s="275">
        <f t="shared" si="115"/>
        <v>3968</v>
      </c>
      <c r="G955" s="131">
        <v>1</v>
      </c>
      <c r="H955" s="274"/>
      <c r="I955" s="119" t="s">
        <v>427</v>
      </c>
      <c r="J955" s="327">
        <f t="shared" si="116"/>
        <v>2184</v>
      </c>
      <c r="K955" s="283" t="s">
        <v>681</v>
      </c>
      <c r="L955" s="272" t="s">
        <v>567</v>
      </c>
      <c r="M955" s="272" t="s">
        <v>457</v>
      </c>
      <c r="N955" s="272" t="s">
        <v>296</v>
      </c>
      <c r="O955" s="47"/>
      <c r="Q955" s="254"/>
      <c r="S955" s="17"/>
      <c r="T955" s="17"/>
    </row>
    <row r="956" spans="1:22" s="140" customFormat="1" ht="15" x14ac:dyDescent="0.25">
      <c r="A956" s="38"/>
      <c r="B956" s="334"/>
      <c r="C956" s="87"/>
      <c r="D956" s="280" t="s">
        <v>1123</v>
      </c>
      <c r="E956" s="338">
        <v>943</v>
      </c>
      <c r="F956" s="275">
        <f t="shared" si="115"/>
        <v>3972</v>
      </c>
      <c r="G956" s="131">
        <v>1</v>
      </c>
      <c r="H956" s="274"/>
      <c r="I956" s="119" t="s">
        <v>427</v>
      </c>
      <c r="J956" s="327">
        <f t="shared" si="116"/>
        <v>2186</v>
      </c>
      <c r="K956" s="283" t="s">
        <v>682</v>
      </c>
      <c r="L956" s="272" t="s">
        <v>567</v>
      </c>
      <c r="M956" s="272" t="s">
        <v>458</v>
      </c>
      <c r="N956" s="272" t="s">
        <v>296</v>
      </c>
      <c r="O956" s="47"/>
      <c r="Q956" s="254"/>
      <c r="S956" s="17"/>
      <c r="T956" s="17"/>
    </row>
    <row r="957" spans="1:22" s="140" customFormat="1" ht="15" x14ac:dyDescent="0.25">
      <c r="A957" s="38"/>
      <c r="B957" s="334"/>
      <c r="C957" s="87"/>
      <c r="D957" s="280" t="s">
        <v>1124</v>
      </c>
      <c r="E957" s="338">
        <v>944</v>
      </c>
      <c r="F957" s="275">
        <f t="shared" si="115"/>
        <v>3976</v>
      </c>
      <c r="G957" s="131">
        <v>1</v>
      </c>
      <c r="H957" s="274"/>
      <c r="I957" s="119" t="s">
        <v>427</v>
      </c>
      <c r="J957" s="327">
        <f t="shared" si="116"/>
        <v>2188</v>
      </c>
      <c r="K957" s="283" t="s">
        <v>669</v>
      </c>
      <c r="L957" s="272" t="s">
        <v>567</v>
      </c>
      <c r="M957" s="272" t="s">
        <v>459</v>
      </c>
      <c r="N957" s="272" t="s">
        <v>296</v>
      </c>
      <c r="O957" s="47"/>
      <c r="Q957" s="254"/>
      <c r="S957" s="17"/>
      <c r="T957" s="17"/>
    </row>
    <row r="958" spans="1:22" s="140" customFormat="1" ht="15" x14ac:dyDescent="0.25">
      <c r="A958" s="38"/>
      <c r="B958" s="334"/>
      <c r="C958" s="87"/>
      <c r="D958" s="262" t="s">
        <v>1125</v>
      </c>
      <c r="E958" s="338">
        <v>945</v>
      </c>
      <c r="F958" s="275">
        <f t="shared" si="115"/>
        <v>3980</v>
      </c>
      <c r="G958" s="274"/>
      <c r="H958" s="274"/>
      <c r="I958" s="119" t="s">
        <v>427</v>
      </c>
      <c r="J958" s="327">
        <f t="shared" si="116"/>
        <v>2190</v>
      </c>
      <c r="K958" s="303" t="str">
        <f>CONCATENATE("Cumule Energie Réactive négative injectée de la Grille D [",J950,"-",J957,"]")</f>
        <v>Cumule Energie Réactive négative injectée de la Grille D [2174-2188]</v>
      </c>
      <c r="L958" s="264" t="s">
        <v>567</v>
      </c>
      <c r="M958" s="264" t="s">
        <v>779</v>
      </c>
      <c r="N958" s="264" t="s">
        <v>296</v>
      </c>
      <c r="O958" s="47"/>
      <c r="Q958" s="254"/>
      <c r="R958" s="38"/>
      <c r="S958" s="208"/>
      <c r="T958" s="208"/>
      <c r="U958" s="38"/>
      <c r="V958" s="38"/>
    </row>
    <row r="959" spans="1:22" s="140" customFormat="1" ht="15" x14ac:dyDescent="0.25">
      <c r="A959" s="140" t="s">
        <v>1100</v>
      </c>
      <c r="B959" s="334"/>
      <c r="C959" s="87"/>
      <c r="D959" s="219" t="s">
        <v>1082</v>
      </c>
      <c r="E959" s="338">
        <v>946</v>
      </c>
      <c r="F959" s="275">
        <f t="shared" ref="F959:F990" si="117">4*(O$11*(D$11-1)+E959)+F$12</f>
        <v>3984</v>
      </c>
      <c r="G959" s="131">
        <v>1</v>
      </c>
      <c r="H959" s="274"/>
      <c r="I959" s="119" t="s">
        <v>427</v>
      </c>
      <c r="J959" s="327">
        <f t="shared" si="116"/>
        <v>2192</v>
      </c>
      <c r="K959" s="283" t="s">
        <v>1209</v>
      </c>
      <c r="L959" s="272" t="s">
        <v>566</v>
      </c>
      <c r="M959" s="272" t="s">
        <v>452</v>
      </c>
      <c r="N959" s="272" t="s">
        <v>293</v>
      </c>
      <c r="O959" s="47"/>
      <c r="Q959" s="254"/>
      <c r="R959" s="39"/>
      <c r="S959" s="31"/>
      <c r="T959" s="31"/>
      <c r="U959" s="39"/>
      <c r="V959" s="38"/>
    </row>
    <row r="960" spans="1:22" s="140" customFormat="1" ht="15" x14ac:dyDescent="0.25">
      <c r="A960" s="38">
        <f>LEN(A959)</f>
        <v>7</v>
      </c>
      <c r="B960" s="334"/>
      <c r="C960" s="87"/>
      <c r="D960" s="219" t="s">
        <v>1083</v>
      </c>
      <c r="E960" s="338">
        <v>947</v>
      </c>
      <c r="F960" s="275">
        <f t="shared" si="117"/>
        <v>3988</v>
      </c>
      <c r="G960" s="131">
        <v>1</v>
      </c>
      <c r="H960" s="274"/>
      <c r="I960" s="119" t="s">
        <v>427</v>
      </c>
      <c r="J960" s="327">
        <f t="shared" si="116"/>
        <v>2194</v>
      </c>
      <c r="K960" s="283" t="s">
        <v>1210</v>
      </c>
      <c r="L960" s="272" t="s">
        <v>566</v>
      </c>
      <c r="M960" s="272" t="s">
        <v>453</v>
      </c>
      <c r="N960" s="272" t="s">
        <v>293</v>
      </c>
      <c r="O960" s="47"/>
      <c r="Q960" s="254"/>
      <c r="R960" s="39"/>
      <c r="S960" s="31"/>
      <c r="T960" s="31"/>
      <c r="U960" s="39"/>
      <c r="V960" s="38"/>
    </row>
    <row r="961" spans="1:22" s="140" customFormat="1" ht="15" x14ac:dyDescent="0.25">
      <c r="A961" s="38"/>
      <c r="B961" s="334"/>
      <c r="C961" s="87"/>
      <c r="D961" s="219" t="s">
        <v>1084</v>
      </c>
      <c r="E961" s="338">
        <v>948</v>
      </c>
      <c r="F961" s="275">
        <f t="shared" si="117"/>
        <v>3992</v>
      </c>
      <c r="G961" s="131">
        <v>1</v>
      </c>
      <c r="H961" s="274"/>
      <c r="I961" s="119" t="s">
        <v>427</v>
      </c>
      <c r="J961" s="327">
        <f t="shared" si="116"/>
        <v>2196</v>
      </c>
      <c r="K961" s="283" t="s">
        <v>1211</v>
      </c>
      <c r="L961" s="272" t="s">
        <v>566</v>
      </c>
      <c r="M961" s="272" t="s">
        <v>454</v>
      </c>
      <c r="N961" s="272" t="s">
        <v>293</v>
      </c>
      <c r="O961" s="47"/>
      <c r="Q961" s="254"/>
      <c r="R961" s="39"/>
      <c r="S961" s="31"/>
      <c r="T961" s="31"/>
      <c r="U961" s="39"/>
      <c r="V961" s="38"/>
    </row>
    <row r="962" spans="1:22" s="140" customFormat="1" ht="15" x14ac:dyDescent="0.25">
      <c r="A962" s="38"/>
      <c r="B962" s="334"/>
      <c r="C962" s="87"/>
      <c r="D962" s="219" t="s">
        <v>1085</v>
      </c>
      <c r="E962" s="338">
        <v>949</v>
      </c>
      <c r="F962" s="275">
        <f t="shared" si="117"/>
        <v>3996</v>
      </c>
      <c r="G962" s="131">
        <v>1</v>
      </c>
      <c r="H962" s="274"/>
      <c r="I962" s="119" t="s">
        <v>427</v>
      </c>
      <c r="J962" s="327">
        <f t="shared" si="116"/>
        <v>2198</v>
      </c>
      <c r="K962" s="283" t="s">
        <v>1212</v>
      </c>
      <c r="L962" s="272" t="s">
        <v>566</v>
      </c>
      <c r="M962" s="272" t="s">
        <v>455</v>
      </c>
      <c r="N962" s="272" t="s">
        <v>293</v>
      </c>
      <c r="O962" s="47"/>
      <c r="Q962" s="254"/>
      <c r="R962" s="39"/>
      <c r="S962" s="31"/>
      <c r="T962" s="31"/>
      <c r="U962" s="39"/>
      <c r="V962" s="38"/>
    </row>
    <row r="963" spans="1:22" s="140" customFormat="1" ht="15" x14ac:dyDescent="0.25">
      <c r="A963" s="38"/>
      <c r="B963" s="334"/>
      <c r="C963" s="87"/>
      <c r="D963" s="219" t="s">
        <v>1086</v>
      </c>
      <c r="E963" s="338">
        <v>950</v>
      </c>
      <c r="F963" s="275">
        <f t="shared" si="117"/>
        <v>4000</v>
      </c>
      <c r="G963" s="131">
        <v>1</v>
      </c>
      <c r="H963" s="274"/>
      <c r="I963" s="119" t="s">
        <v>427</v>
      </c>
      <c r="J963" s="327">
        <f t="shared" si="116"/>
        <v>2200</v>
      </c>
      <c r="K963" s="283" t="s">
        <v>1213</v>
      </c>
      <c r="L963" s="272" t="s">
        <v>566</v>
      </c>
      <c r="M963" s="272" t="s">
        <v>456</v>
      </c>
      <c r="N963" s="272" t="s">
        <v>293</v>
      </c>
      <c r="O963" s="47"/>
      <c r="Q963" s="254"/>
      <c r="R963" s="39"/>
      <c r="S963" s="31"/>
      <c r="T963" s="31"/>
      <c r="U963" s="39"/>
      <c r="V963" s="38"/>
    </row>
    <row r="964" spans="1:22" s="140" customFormat="1" ht="15" x14ac:dyDescent="0.25">
      <c r="A964" s="38"/>
      <c r="B964" s="334"/>
      <c r="C964" s="87"/>
      <c r="D964" s="219" t="s">
        <v>1087</v>
      </c>
      <c r="E964" s="338">
        <v>951</v>
      </c>
      <c r="F964" s="275">
        <f t="shared" si="117"/>
        <v>4004</v>
      </c>
      <c r="G964" s="131">
        <v>1</v>
      </c>
      <c r="H964" s="274"/>
      <c r="I964" s="119" t="s">
        <v>427</v>
      </c>
      <c r="J964" s="327">
        <f t="shared" si="116"/>
        <v>2202</v>
      </c>
      <c r="K964" s="283" t="s">
        <v>1214</v>
      </c>
      <c r="L964" s="272" t="s">
        <v>566</v>
      </c>
      <c r="M964" s="272" t="s">
        <v>457</v>
      </c>
      <c r="N964" s="272" t="s">
        <v>293</v>
      </c>
      <c r="O964" s="47"/>
      <c r="Q964" s="254"/>
      <c r="R964" s="39"/>
      <c r="S964" s="31"/>
      <c r="T964" s="31"/>
      <c r="U964" s="39"/>
      <c r="V964" s="38"/>
    </row>
    <row r="965" spans="1:22" s="140" customFormat="1" ht="15" x14ac:dyDescent="0.25">
      <c r="A965" s="38"/>
      <c r="B965" s="334"/>
      <c r="C965" s="87"/>
      <c r="D965" s="219" t="s">
        <v>1088</v>
      </c>
      <c r="E965" s="338">
        <v>952</v>
      </c>
      <c r="F965" s="275">
        <f t="shared" si="117"/>
        <v>4008</v>
      </c>
      <c r="G965" s="131">
        <v>1</v>
      </c>
      <c r="H965" s="274"/>
      <c r="I965" s="119" t="s">
        <v>427</v>
      </c>
      <c r="J965" s="327">
        <f t="shared" si="116"/>
        <v>2204</v>
      </c>
      <c r="K965" s="283" t="s">
        <v>1215</v>
      </c>
      <c r="L965" s="272" t="s">
        <v>566</v>
      </c>
      <c r="M965" s="272" t="s">
        <v>458</v>
      </c>
      <c r="N965" s="272" t="s">
        <v>293</v>
      </c>
      <c r="O965" s="47"/>
      <c r="Q965" s="254"/>
      <c r="R965" s="39"/>
      <c r="S965" s="31"/>
      <c r="T965" s="31"/>
      <c r="U965" s="39"/>
      <c r="V965" s="38"/>
    </row>
    <row r="966" spans="1:22" s="140" customFormat="1" ht="15" x14ac:dyDescent="0.25">
      <c r="A966" s="38"/>
      <c r="B966" s="334"/>
      <c r="C966" s="87"/>
      <c r="D966" s="219" t="s">
        <v>1089</v>
      </c>
      <c r="E966" s="338">
        <v>953</v>
      </c>
      <c r="F966" s="275">
        <f t="shared" si="117"/>
        <v>4012</v>
      </c>
      <c r="G966" s="131">
        <v>1</v>
      </c>
      <c r="H966" s="274"/>
      <c r="I966" s="119" t="s">
        <v>427</v>
      </c>
      <c r="J966" s="327">
        <f t="shared" si="116"/>
        <v>2206</v>
      </c>
      <c r="K966" s="283" t="s">
        <v>1216</v>
      </c>
      <c r="L966" s="272" t="s">
        <v>566</v>
      </c>
      <c r="M966" s="272" t="s">
        <v>459</v>
      </c>
      <c r="N966" s="272" t="s">
        <v>293</v>
      </c>
      <c r="O966" s="47"/>
      <c r="Q966" s="254"/>
      <c r="R966" s="39"/>
      <c r="S966" s="31"/>
      <c r="T966" s="31"/>
      <c r="U966" s="39"/>
      <c r="V966" s="38"/>
    </row>
    <row r="967" spans="1:22" s="140" customFormat="1" ht="15" x14ac:dyDescent="0.25">
      <c r="A967" s="38"/>
      <c r="B967" s="334"/>
      <c r="C967" s="87"/>
      <c r="D967" s="262" t="s">
        <v>1090</v>
      </c>
      <c r="E967" s="338">
        <v>954</v>
      </c>
      <c r="F967" s="275">
        <f t="shared" si="117"/>
        <v>4016</v>
      </c>
      <c r="G967" s="274"/>
      <c r="H967" s="274"/>
      <c r="I967" s="119" t="s">
        <v>427</v>
      </c>
      <c r="J967" s="327">
        <f t="shared" si="116"/>
        <v>2208</v>
      </c>
      <c r="K967" s="303" t="str">
        <f>CONCATENATE("Cumule Energie Active soutirée de la grille D, enregistré en période P-1 [",J959,"-",J966,"]")</f>
        <v>Cumule Energie Active soutirée de la grille D, enregistré en période P-1 [2192-2206]</v>
      </c>
      <c r="L967" s="264" t="s">
        <v>566</v>
      </c>
      <c r="M967" s="264" t="s">
        <v>779</v>
      </c>
      <c r="N967" s="264" t="s">
        <v>293</v>
      </c>
      <c r="O967" s="47"/>
      <c r="Q967" s="254"/>
      <c r="R967" s="39"/>
      <c r="S967" s="31"/>
      <c r="T967" s="31"/>
      <c r="U967" s="39"/>
      <c r="V967" s="38"/>
    </row>
    <row r="968" spans="1:22" s="140" customFormat="1" ht="15" x14ac:dyDescent="0.25">
      <c r="A968" s="140" t="s">
        <v>1103</v>
      </c>
      <c r="B968" s="334"/>
      <c r="C968" s="87"/>
      <c r="D968" s="219" t="s">
        <v>1155</v>
      </c>
      <c r="E968" s="338">
        <v>955</v>
      </c>
      <c r="F968" s="275">
        <f t="shared" si="117"/>
        <v>4020</v>
      </c>
      <c r="G968" s="131">
        <v>1</v>
      </c>
      <c r="H968" s="274"/>
      <c r="I968" s="119" t="s">
        <v>427</v>
      </c>
      <c r="J968" s="327">
        <f t="shared" si="116"/>
        <v>2210</v>
      </c>
      <c r="K968" s="283" t="s">
        <v>1241</v>
      </c>
      <c r="L968" s="272" t="s">
        <v>566</v>
      </c>
      <c r="M968" s="272" t="s">
        <v>452</v>
      </c>
      <c r="N968" s="272" t="s">
        <v>296</v>
      </c>
      <c r="O968" s="47"/>
      <c r="Q968" s="254"/>
      <c r="R968" s="39"/>
      <c r="S968" s="31"/>
      <c r="T968" s="31"/>
      <c r="U968" s="39"/>
      <c r="V968" s="38"/>
    </row>
    <row r="969" spans="1:22" s="140" customFormat="1" ht="15" x14ac:dyDescent="0.25">
      <c r="A969" s="38">
        <f>LEN(A968)</f>
        <v>8</v>
      </c>
      <c r="B969" s="334"/>
      <c r="C969" s="87"/>
      <c r="D969" s="219" t="s">
        <v>1156</v>
      </c>
      <c r="E969" s="338">
        <v>956</v>
      </c>
      <c r="F969" s="275">
        <f t="shared" si="117"/>
        <v>4024</v>
      </c>
      <c r="G969" s="131">
        <v>1</v>
      </c>
      <c r="H969" s="274"/>
      <c r="I969" s="119" t="s">
        <v>427</v>
      </c>
      <c r="J969" s="327">
        <f t="shared" si="116"/>
        <v>2212</v>
      </c>
      <c r="K969" s="283" t="s">
        <v>1208</v>
      </c>
      <c r="L969" s="272" t="s">
        <v>566</v>
      </c>
      <c r="M969" s="272" t="s">
        <v>453</v>
      </c>
      <c r="N969" s="272" t="s">
        <v>296</v>
      </c>
      <c r="O969" s="47"/>
      <c r="Q969" s="254"/>
      <c r="R969" s="39"/>
      <c r="S969" s="31"/>
      <c r="T969" s="31"/>
      <c r="U969" s="39"/>
      <c r="V969" s="38"/>
    </row>
    <row r="970" spans="1:22" s="140" customFormat="1" ht="15" x14ac:dyDescent="0.25">
      <c r="B970" s="334"/>
      <c r="C970" s="87"/>
      <c r="D970" s="219" t="s">
        <v>1174</v>
      </c>
      <c r="E970" s="338">
        <v>957</v>
      </c>
      <c r="F970" s="275">
        <f t="shared" si="117"/>
        <v>4028</v>
      </c>
      <c r="G970" s="131">
        <v>1</v>
      </c>
      <c r="H970" s="274"/>
      <c r="I970" s="119" t="s">
        <v>427</v>
      </c>
      <c r="J970" s="327">
        <f t="shared" si="116"/>
        <v>2214</v>
      </c>
      <c r="K970" s="283" t="s">
        <v>1207</v>
      </c>
      <c r="L970" s="272" t="s">
        <v>566</v>
      </c>
      <c r="M970" s="272" t="s">
        <v>454</v>
      </c>
      <c r="N970" s="272" t="s">
        <v>296</v>
      </c>
      <c r="O970" s="47"/>
      <c r="Q970" s="254"/>
      <c r="R970" s="39"/>
      <c r="S970" s="31"/>
      <c r="T970" s="31"/>
      <c r="U970" s="39"/>
      <c r="V970" s="38"/>
    </row>
    <row r="971" spans="1:22" s="140" customFormat="1" ht="15" x14ac:dyDescent="0.25">
      <c r="B971" s="334"/>
      <c r="C971" s="87"/>
      <c r="D971" s="219" t="s">
        <v>1175</v>
      </c>
      <c r="E971" s="338">
        <v>958</v>
      </c>
      <c r="F971" s="275">
        <f t="shared" si="117"/>
        <v>4032</v>
      </c>
      <c r="G971" s="131">
        <v>1</v>
      </c>
      <c r="H971" s="274"/>
      <c r="I971" s="119" t="s">
        <v>427</v>
      </c>
      <c r="J971" s="327">
        <f t="shared" si="116"/>
        <v>2216</v>
      </c>
      <c r="K971" s="283" t="s">
        <v>1206</v>
      </c>
      <c r="L971" s="272" t="s">
        <v>566</v>
      </c>
      <c r="M971" s="272" t="s">
        <v>455</v>
      </c>
      <c r="N971" s="272" t="s">
        <v>296</v>
      </c>
      <c r="O971" s="47"/>
      <c r="Q971" s="254"/>
      <c r="R971" s="39"/>
      <c r="S971" s="31"/>
      <c r="T971" s="31"/>
      <c r="U971" s="39"/>
      <c r="V971" s="38"/>
    </row>
    <row r="972" spans="1:22" s="140" customFormat="1" ht="15" x14ac:dyDescent="0.25">
      <c r="B972" s="334"/>
      <c r="C972" s="87"/>
      <c r="D972" s="219" t="s">
        <v>1176</v>
      </c>
      <c r="E972" s="338">
        <v>959</v>
      </c>
      <c r="F972" s="275">
        <f t="shared" si="117"/>
        <v>4036</v>
      </c>
      <c r="G972" s="131">
        <v>1</v>
      </c>
      <c r="H972" s="274"/>
      <c r="I972" s="119" t="s">
        <v>427</v>
      </c>
      <c r="J972" s="327">
        <f t="shared" si="116"/>
        <v>2218</v>
      </c>
      <c r="K972" s="283" t="s">
        <v>1202</v>
      </c>
      <c r="L972" s="272" t="s">
        <v>566</v>
      </c>
      <c r="M972" s="272" t="s">
        <v>456</v>
      </c>
      <c r="N972" s="272" t="s">
        <v>296</v>
      </c>
      <c r="O972" s="47"/>
      <c r="Q972" s="254"/>
      <c r="R972" s="39"/>
      <c r="S972" s="31"/>
      <c r="T972" s="31"/>
      <c r="U972" s="39"/>
      <c r="V972" s="38"/>
    </row>
    <row r="973" spans="1:22" s="140" customFormat="1" ht="15" x14ac:dyDescent="0.25">
      <c r="B973" s="334"/>
      <c r="C973" s="87"/>
      <c r="D973" s="219" t="s">
        <v>1177</v>
      </c>
      <c r="E973" s="338">
        <v>960</v>
      </c>
      <c r="F973" s="275">
        <f t="shared" si="117"/>
        <v>4040</v>
      </c>
      <c r="G973" s="131">
        <v>1</v>
      </c>
      <c r="H973" s="274"/>
      <c r="I973" s="119" t="s">
        <v>427</v>
      </c>
      <c r="J973" s="327">
        <f t="shared" si="116"/>
        <v>2220</v>
      </c>
      <c r="K973" s="283" t="s">
        <v>1203</v>
      </c>
      <c r="L973" s="272" t="s">
        <v>566</v>
      </c>
      <c r="M973" s="272" t="s">
        <v>457</v>
      </c>
      <c r="N973" s="272" t="s">
        <v>296</v>
      </c>
      <c r="O973" s="47"/>
      <c r="Q973" s="254"/>
      <c r="R973" s="39"/>
      <c r="S973" s="31"/>
      <c r="T973" s="31"/>
      <c r="U973" s="39"/>
      <c r="V973" s="38"/>
    </row>
    <row r="974" spans="1:22" s="140" customFormat="1" ht="15" x14ac:dyDescent="0.25">
      <c r="B974" s="334"/>
      <c r="C974" s="87"/>
      <c r="D974" s="219" t="s">
        <v>1178</v>
      </c>
      <c r="E974" s="338">
        <v>961</v>
      </c>
      <c r="F974" s="275">
        <f t="shared" si="117"/>
        <v>4044</v>
      </c>
      <c r="G974" s="131">
        <v>1</v>
      </c>
      <c r="H974" s="274"/>
      <c r="I974" s="119" t="s">
        <v>427</v>
      </c>
      <c r="J974" s="327">
        <f t="shared" si="116"/>
        <v>2222</v>
      </c>
      <c r="K974" s="283" t="s">
        <v>1204</v>
      </c>
      <c r="L974" s="272" t="s">
        <v>566</v>
      </c>
      <c r="M974" s="272" t="s">
        <v>458</v>
      </c>
      <c r="N974" s="272" t="s">
        <v>296</v>
      </c>
      <c r="O974" s="47"/>
      <c r="Q974" s="254"/>
      <c r="R974" s="39"/>
      <c r="S974" s="31"/>
      <c r="T974" s="31"/>
      <c r="U974" s="39"/>
      <c r="V974" s="38"/>
    </row>
    <row r="975" spans="1:22" s="140" customFormat="1" ht="15" x14ac:dyDescent="0.25">
      <c r="B975" s="334"/>
      <c r="C975" s="87"/>
      <c r="D975" s="219" t="s">
        <v>1179</v>
      </c>
      <c r="E975" s="338">
        <v>962</v>
      </c>
      <c r="F975" s="275">
        <f t="shared" si="117"/>
        <v>4048</v>
      </c>
      <c r="G975" s="131">
        <v>1</v>
      </c>
      <c r="H975" s="274"/>
      <c r="I975" s="119" t="s">
        <v>427</v>
      </c>
      <c r="J975" s="327">
        <f t="shared" si="116"/>
        <v>2224</v>
      </c>
      <c r="K975" s="283" t="s">
        <v>1205</v>
      </c>
      <c r="L975" s="272" t="s">
        <v>566</v>
      </c>
      <c r="M975" s="272" t="s">
        <v>459</v>
      </c>
      <c r="N975" s="272" t="s">
        <v>296</v>
      </c>
      <c r="O975" s="47"/>
      <c r="Q975" s="254"/>
      <c r="R975" s="39"/>
      <c r="S975" s="31"/>
      <c r="T975" s="31"/>
      <c r="U975" s="39"/>
      <c r="V975" s="38"/>
    </row>
    <row r="976" spans="1:22" s="140" customFormat="1" ht="15" x14ac:dyDescent="0.25">
      <c r="B976" s="334"/>
      <c r="C976" s="87"/>
      <c r="D976" s="262" t="s">
        <v>1180</v>
      </c>
      <c r="E976" s="338">
        <v>963</v>
      </c>
      <c r="F976" s="275">
        <f t="shared" si="117"/>
        <v>4052</v>
      </c>
      <c r="G976" s="274"/>
      <c r="H976" s="274"/>
      <c r="I976" s="119" t="s">
        <v>427</v>
      </c>
      <c r="J976" s="327">
        <f t="shared" si="116"/>
        <v>2226</v>
      </c>
      <c r="K976" s="303" t="str">
        <f>CONCATENATE("Cumule Energie Réactive positive soutirée de la Grille D, enregistré en période P-1 [",J968,"-",J975,"]")</f>
        <v>Cumule Energie Réactive positive soutirée de la Grille D, enregistré en période P-1 [2210-2224]</v>
      </c>
      <c r="L976" s="264" t="s">
        <v>566</v>
      </c>
      <c r="M976" s="264" t="s">
        <v>779</v>
      </c>
      <c r="N976" s="264" t="s">
        <v>296</v>
      </c>
      <c r="O976" s="47"/>
      <c r="Q976" s="254"/>
      <c r="R976" s="39"/>
      <c r="S976" s="31"/>
      <c r="T976" s="31"/>
      <c r="U976" s="39"/>
      <c r="V976" s="38"/>
    </row>
    <row r="977" spans="1:22" s="140" customFormat="1" ht="15" x14ac:dyDescent="0.25">
      <c r="A977" s="140" t="s">
        <v>1106</v>
      </c>
      <c r="B977" s="334"/>
      <c r="C977" s="87"/>
      <c r="D977" s="219" t="s">
        <v>1072</v>
      </c>
      <c r="E977" s="338">
        <v>964</v>
      </c>
      <c r="F977" s="275">
        <f t="shared" si="117"/>
        <v>4056</v>
      </c>
      <c r="G977" s="131">
        <v>1</v>
      </c>
      <c r="H977" s="274"/>
      <c r="I977" s="119" t="s">
        <v>427</v>
      </c>
      <c r="J977" s="327">
        <f t="shared" si="116"/>
        <v>2228</v>
      </c>
      <c r="K977" s="283" t="s">
        <v>1217</v>
      </c>
      <c r="L977" s="272" t="s">
        <v>566</v>
      </c>
      <c r="M977" s="272" t="s">
        <v>452</v>
      </c>
      <c r="N977" s="272" t="s">
        <v>296</v>
      </c>
      <c r="O977" s="47"/>
      <c r="Q977" s="254"/>
      <c r="R977" s="39"/>
      <c r="S977" s="31"/>
      <c r="T977" s="31"/>
      <c r="U977" s="39"/>
      <c r="V977" s="38"/>
    </row>
    <row r="978" spans="1:22" s="140" customFormat="1" ht="15" x14ac:dyDescent="0.25">
      <c r="A978" s="38">
        <f>LEN(A977)</f>
        <v>8</v>
      </c>
      <c r="B978" s="334"/>
      <c r="C978" s="87"/>
      <c r="D978" s="219" t="s">
        <v>1157</v>
      </c>
      <c r="E978" s="338">
        <v>965</v>
      </c>
      <c r="F978" s="275">
        <f t="shared" si="117"/>
        <v>4060</v>
      </c>
      <c r="G978" s="131">
        <v>1</v>
      </c>
      <c r="H978" s="274"/>
      <c r="I978" s="119" t="s">
        <v>427</v>
      </c>
      <c r="J978" s="327">
        <f t="shared" si="116"/>
        <v>2230</v>
      </c>
      <c r="K978" s="283" t="s">
        <v>1218</v>
      </c>
      <c r="L978" s="272" t="s">
        <v>566</v>
      </c>
      <c r="M978" s="272" t="s">
        <v>453</v>
      </c>
      <c r="N978" s="272" t="s">
        <v>296</v>
      </c>
      <c r="O978" s="47"/>
      <c r="Q978" s="254"/>
      <c r="R978" s="39"/>
      <c r="S978" s="31"/>
      <c r="T978" s="31"/>
      <c r="U978" s="39"/>
      <c r="V978" s="38"/>
    </row>
    <row r="979" spans="1:22" s="140" customFormat="1" ht="15" x14ac:dyDescent="0.25">
      <c r="B979" s="334"/>
      <c r="C979" s="87"/>
      <c r="D979" s="219" t="s">
        <v>1168</v>
      </c>
      <c r="E979" s="338">
        <v>966</v>
      </c>
      <c r="F979" s="275">
        <f t="shared" si="117"/>
        <v>4064</v>
      </c>
      <c r="G979" s="131">
        <v>1</v>
      </c>
      <c r="H979" s="274"/>
      <c r="I979" s="119" t="s">
        <v>427</v>
      </c>
      <c r="J979" s="327">
        <f t="shared" si="116"/>
        <v>2232</v>
      </c>
      <c r="K979" s="283" t="s">
        <v>1219</v>
      </c>
      <c r="L979" s="272" t="s">
        <v>566</v>
      </c>
      <c r="M979" s="272" t="s">
        <v>454</v>
      </c>
      <c r="N979" s="272" t="s">
        <v>296</v>
      </c>
      <c r="O979" s="47"/>
      <c r="Q979" s="254"/>
      <c r="R979" s="39"/>
      <c r="S979" s="31"/>
      <c r="T979" s="31"/>
      <c r="U979" s="39"/>
      <c r="V979" s="38"/>
    </row>
    <row r="980" spans="1:22" s="140" customFormat="1" ht="15" x14ac:dyDescent="0.25">
      <c r="B980" s="334"/>
      <c r="C980" s="87"/>
      <c r="D980" s="219" t="s">
        <v>1169</v>
      </c>
      <c r="E980" s="338">
        <v>967</v>
      </c>
      <c r="F980" s="275">
        <f t="shared" si="117"/>
        <v>4068</v>
      </c>
      <c r="G980" s="131">
        <v>1</v>
      </c>
      <c r="H980" s="274"/>
      <c r="I980" s="119" t="s">
        <v>427</v>
      </c>
      <c r="J980" s="327">
        <f t="shared" si="116"/>
        <v>2234</v>
      </c>
      <c r="K980" s="283" t="s">
        <v>1220</v>
      </c>
      <c r="L980" s="272" t="s">
        <v>566</v>
      </c>
      <c r="M980" s="272" t="s">
        <v>455</v>
      </c>
      <c r="N980" s="272" t="s">
        <v>296</v>
      </c>
      <c r="O980" s="47"/>
      <c r="Q980" s="254"/>
      <c r="R980" s="39"/>
      <c r="S980" s="31"/>
      <c r="T980" s="31"/>
      <c r="U980" s="39"/>
      <c r="V980" s="38"/>
    </row>
    <row r="981" spans="1:22" s="140" customFormat="1" ht="15" x14ac:dyDescent="0.25">
      <c r="B981" s="334"/>
      <c r="C981" s="87"/>
      <c r="D981" s="219" t="s">
        <v>1170</v>
      </c>
      <c r="E981" s="338">
        <v>968</v>
      </c>
      <c r="F981" s="275">
        <f t="shared" si="117"/>
        <v>4072</v>
      </c>
      <c r="G981" s="131">
        <v>1</v>
      </c>
      <c r="H981" s="274"/>
      <c r="I981" s="119" t="s">
        <v>427</v>
      </c>
      <c r="J981" s="327">
        <f t="shared" si="116"/>
        <v>2236</v>
      </c>
      <c r="K981" s="283" t="s">
        <v>1221</v>
      </c>
      <c r="L981" s="272" t="s">
        <v>566</v>
      </c>
      <c r="M981" s="272" t="s">
        <v>456</v>
      </c>
      <c r="N981" s="272" t="s">
        <v>296</v>
      </c>
      <c r="O981" s="47"/>
      <c r="Q981" s="254"/>
      <c r="R981" s="39"/>
      <c r="S981" s="31"/>
      <c r="T981" s="31"/>
      <c r="U981" s="39"/>
      <c r="V981" s="38"/>
    </row>
    <row r="982" spans="1:22" s="140" customFormat="1" ht="15" x14ac:dyDescent="0.25">
      <c r="B982" s="334"/>
      <c r="C982" s="87"/>
      <c r="D982" s="219" t="s">
        <v>1171</v>
      </c>
      <c r="E982" s="338">
        <v>969</v>
      </c>
      <c r="F982" s="275">
        <f t="shared" si="117"/>
        <v>4076</v>
      </c>
      <c r="G982" s="131">
        <v>1</v>
      </c>
      <c r="H982" s="274"/>
      <c r="I982" s="119" t="s">
        <v>427</v>
      </c>
      <c r="J982" s="327">
        <f t="shared" si="116"/>
        <v>2238</v>
      </c>
      <c r="K982" s="283" t="s">
        <v>1222</v>
      </c>
      <c r="L982" s="272" t="s">
        <v>566</v>
      </c>
      <c r="M982" s="272" t="s">
        <v>457</v>
      </c>
      <c r="N982" s="272" t="s">
        <v>296</v>
      </c>
      <c r="O982" s="47"/>
      <c r="Q982" s="254"/>
      <c r="R982" s="39"/>
      <c r="S982" s="31"/>
      <c r="T982" s="31"/>
      <c r="U982" s="39"/>
      <c r="V982" s="38"/>
    </row>
    <row r="983" spans="1:22" s="140" customFormat="1" ht="15" x14ac:dyDescent="0.25">
      <c r="B983" s="334"/>
      <c r="C983" s="87"/>
      <c r="D983" s="219" t="s">
        <v>1172</v>
      </c>
      <c r="E983" s="338">
        <v>970</v>
      </c>
      <c r="F983" s="275">
        <f t="shared" si="117"/>
        <v>4080</v>
      </c>
      <c r="G983" s="131">
        <v>1</v>
      </c>
      <c r="H983" s="274"/>
      <c r="I983" s="119" t="s">
        <v>427</v>
      </c>
      <c r="J983" s="327">
        <f t="shared" si="116"/>
        <v>2240</v>
      </c>
      <c r="K983" s="283" t="s">
        <v>1223</v>
      </c>
      <c r="L983" s="272" t="s">
        <v>566</v>
      </c>
      <c r="M983" s="272" t="s">
        <v>458</v>
      </c>
      <c r="N983" s="272" t="s">
        <v>296</v>
      </c>
      <c r="O983" s="47"/>
      <c r="Q983" s="254"/>
      <c r="R983" s="39"/>
      <c r="S983" s="31"/>
      <c r="T983" s="31"/>
      <c r="U983" s="39"/>
      <c r="V983" s="38"/>
    </row>
    <row r="984" spans="1:22" s="140" customFormat="1" ht="15" x14ac:dyDescent="0.25">
      <c r="B984" s="334"/>
      <c r="C984" s="87"/>
      <c r="D984" s="219" t="s">
        <v>1173</v>
      </c>
      <c r="E984" s="338">
        <v>971</v>
      </c>
      <c r="F984" s="275">
        <f t="shared" si="117"/>
        <v>4084</v>
      </c>
      <c r="G984" s="131">
        <v>1</v>
      </c>
      <c r="H984" s="274"/>
      <c r="I984" s="119" t="s">
        <v>427</v>
      </c>
      <c r="J984" s="327">
        <f t="shared" si="116"/>
        <v>2242</v>
      </c>
      <c r="K984" s="283" t="s">
        <v>1224</v>
      </c>
      <c r="L984" s="272" t="s">
        <v>566</v>
      </c>
      <c r="M984" s="272" t="s">
        <v>459</v>
      </c>
      <c r="N984" s="272" t="s">
        <v>296</v>
      </c>
      <c r="O984" s="47"/>
      <c r="Q984" s="254"/>
      <c r="R984" s="39"/>
      <c r="S984" s="31"/>
      <c r="T984" s="31"/>
      <c r="U984" s="39"/>
      <c r="V984" s="38"/>
    </row>
    <row r="985" spans="1:22" s="140" customFormat="1" ht="15" x14ac:dyDescent="0.25">
      <c r="B985" s="334"/>
      <c r="C985" s="87"/>
      <c r="D985" s="262" t="s">
        <v>1154</v>
      </c>
      <c r="E985" s="338">
        <v>972</v>
      </c>
      <c r="F985" s="275">
        <f t="shared" si="117"/>
        <v>4088</v>
      </c>
      <c r="G985" s="274"/>
      <c r="H985" s="274"/>
      <c r="I985" s="119" t="s">
        <v>427</v>
      </c>
      <c r="J985" s="327">
        <f t="shared" si="116"/>
        <v>2244</v>
      </c>
      <c r="K985" s="303" t="str">
        <f>CONCATENATE("Cumule Energie Réactive positive soutirée de la Grille D, enregistré en période P-1 [",J977,"-",J984,"]")</f>
        <v>Cumule Energie Réactive positive soutirée de la Grille D, enregistré en période P-1 [2228-2242]</v>
      </c>
      <c r="L985" s="264" t="s">
        <v>566</v>
      </c>
      <c r="M985" s="264" t="s">
        <v>779</v>
      </c>
      <c r="N985" s="264" t="s">
        <v>296</v>
      </c>
      <c r="O985" s="47"/>
      <c r="Q985" s="254"/>
      <c r="R985" s="39"/>
      <c r="S985" s="31"/>
      <c r="T985" s="31"/>
      <c r="U985" s="39"/>
      <c r="V985" s="38"/>
    </row>
    <row r="986" spans="1:22" s="140" customFormat="1" ht="15" x14ac:dyDescent="0.25">
      <c r="A986" s="140" t="s">
        <v>1101</v>
      </c>
      <c r="B986" s="334"/>
      <c r="C986" s="87"/>
      <c r="D986" s="219" t="s">
        <v>1127</v>
      </c>
      <c r="E986" s="338">
        <v>973</v>
      </c>
      <c r="F986" s="275">
        <f t="shared" si="117"/>
        <v>4092</v>
      </c>
      <c r="G986" s="131">
        <v>1</v>
      </c>
      <c r="H986" s="274"/>
      <c r="I986" s="119" t="s">
        <v>427</v>
      </c>
      <c r="J986" s="327">
        <f t="shared" si="116"/>
        <v>2246</v>
      </c>
      <c r="K986" s="283" t="s">
        <v>1240</v>
      </c>
      <c r="L986" s="272" t="s">
        <v>567</v>
      </c>
      <c r="M986" s="272" t="s">
        <v>452</v>
      </c>
      <c r="N986" s="272" t="s">
        <v>293</v>
      </c>
      <c r="O986" s="47"/>
      <c r="Q986" s="254"/>
      <c r="R986" s="39"/>
      <c r="S986" s="31"/>
      <c r="T986" s="31"/>
      <c r="U986" s="39"/>
      <c r="V986" s="38"/>
    </row>
    <row r="987" spans="1:22" s="140" customFormat="1" ht="15" x14ac:dyDescent="0.25">
      <c r="A987" s="38">
        <f>LEN(A986)</f>
        <v>7</v>
      </c>
      <c r="B987" s="334"/>
      <c r="C987" s="87"/>
      <c r="D987" s="219" t="s">
        <v>1146</v>
      </c>
      <c r="E987" s="338">
        <v>974</v>
      </c>
      <c r="F987" s="275">
        <f t="shared" si="117"/>
        <v>4096</v>
      </c>
      <c r="G987" s="131">
        <v>1</v>
      </c>
      <c r="H987" s="274"/>
      <c r="I987" s="119" t="s">
        <v>427</v>
      </c>
      <c r="J987" s="327">
        <f t="shared" si="116"/>
        <v>2248</v>
      </c>
      <c r="K987" s="283" t="s">
        <v>1225</v>
      </c>
      <c r="L987" s="272" t="s">
        <v>567</v>
      </c>
      <c r="M987" s="272" t="s">
        <v>453</v>
      </c>
      <c r="N987" s="272" t="s">
        <v>293</v>
      </c>
      <c r="O987" s="47"/>
      <c r="Q987" s="254"/>
      <c r="R987" s="39"/>
      <c r="S987" s="31"/>
      <c r="T987" s="31"/>
      <c r="U987" s="39"/>
      <c r="V987" s="38"/>
    </row>
    <row r="988" spans="1:22" s="140" customFormat="1" ht="15" x14ac:dyDescent="0.25">
      <c r="A988" s="38"/>
      <c r="B988" s="334"/>
      <c r="C988" s="87"/>
      <c r="D988" s="219" t="s">
        <v>1147</v>
      </c>
      <c r="E988" s="338">
        <v>975</v>
      </c>
      <c r="F988" s="275">
        <f t="shared" si="117"/>
        <v>4100</v>
      </c>
      <c r="G988" s="131">
        <v>1</v>
      </c>
      <c r="H988" s="274"/>
      <c r="I988" s="119" t="s">
        <v>427</v>
      </c>
      <c r="J988" s="327">
        <f t="shared" si="116"/>
        <v>2250</v>
      </c>
      <c r="K988" s="283" t="s">
        <v>1226</v>
      </c>
      <c r="L988" s="272" t="s">
        <v>567</v>
      </c>
      <c r="M988" s="272" t="s">
        <v>454</v>
      </c>
      <c r="N988" s="272" t="s">
        <v>293</v>
      </c>
      <c r="O988" s="47"/>
      <c r="Q988" s="254"/>
      <c r="R988" s="39"/>
      <c r="S988" s="31"/>
      <c r="T988" s="31"/>
      <c r="U988" s="39"/>
      <c r="V988" s="38"/>
    </row>
    <row r="989" spans="1:22" s="140" customFormat="1" ht="15" x14ac:dyDescent="0.25">
      <c r="A989" s="38"/>
      <c r="B989" s="334"/>
      <c r="C989" s="87"/>
      <c r="D989" s="219" t="s">
        <v>1148</v>
      </c>
      <c r="E989" s="338">
        <v>976</v>
      </c>
      <c r="F989" s="275">
        <f t="shared" si="117"/>
        <v>4104</v>
      </c>
      <c r="G989" s="131">
        <v>1</v>
      </c>
      <c r="H989" s="274"/>
      <c r="I989" s="119" t="s">
        <v>427</v>
      </c>
      <c r="J989" s="327">
        <f t="shared" si="116"/>
        <v>2252</v>
      </c>
      <c r="K989" s="283" t="s">
        <v>1227</v>
      </c>
      <c r="L989" s="272" t="s">
        <v>567</v>
      </c>
      <c r="M989" s="272" t="s">
        <v>455</v>
      </c>
      <c r="N989" s="272" t="s">
        <v>293</v>
      </c>
      <c r="O989" s="47"/>
      <c r="Q989" s="254"/>
      <c r="R989" s="39"/>
      <c r="S989" s="31"/>
      <c r="T989" s="31"/>
      <c r="U989" s="39"/>
      <c r="V989" s="38"/>
    </row>
    <row r="990" spans="1:22" s="140" customFormat="1" ht="15" x14ac:dyDescent="0.25">
      <c r="A990" s="38"/>
      <c r="B990" s="334"/>
      <c r="C990" s="87"/>
      <c r="D990" s="219" t="s">
        <v>1149</v>
      </c>
      <c r="E990" s="338">
        <v>977</v>
      </c>
      <c r="F990" s="275">
        <f t="shared" si="117"/>
        <v>4108</v>
      </c>
      <c r="G990" s="131">
        <v>1</v>
      </c>
      <c r="H990" s="274"/>
      <c r="I990" s="119" t="s">
        <v>427</v>
      </c>
      <c r="J990" s="327">
        <f t="shared" si="116"/>
        <v>2254</v>
      </c>
      <c r="K990" s="283" t="s">
        <v>1228</v>
      </c>
      <c r="L990" s="272" t="s">
        <v>567</v>
      </c>
      <c r="M990" s="272" t="s">
        <v>456</v>
      </c>
      <c r="N990" s="272" t="s">
        <v>293</v>
      </c>
      <c r="O990" s="47"/>
      <c r="Q990" s="254"/>
      <c r="R990" s="39"/>
      <c r="S990" s="31"/>
      <c r="T990" s="31"/>
      <c r="U990" s="39"/>
      <c r="V990" s="38"/>
    </row>
    <row r="991" spans="1:22" s="140" customFormat="1" ht="15" x14ac:dyDescent="0.25">
      <c r="A991" s="38"/>
      <c r="B991" s="334"/>
      <c r="C991" s="87"/>
      <c r="D991" s="219" t="s">
        <v>1150</v>
      </c>
      <c r="E991" s="338">
        <v>978</v>
      </c>
      <c r="F991" s="275">
        <f t="shared" ref="F991:F1022" si="118">4*(O$11*(D$11-1)+E991)+F$12</f>
        <v>4112</v>
      </c>
      <c r="G991" s="131">
        <v>1</v>
      </c>
      <c r="H991" s="274"/>
      <c r="I991" s="119" t="s">
        <v>427</v>
      </c>
      <c r="J991" s="327">
        <f t="shared" si="116"/>
        <v>2256</v>
      </c>
      <c r="K991" s="283" t="s">
        <v>1229</v>
      </c>
      <c r="L991" s="272" t="s">
        <v>567</v>
      </c>
      <c r="M991" s="272" t="s">
        <v>457</v>
      </c>
      <c r="N991" s="272" t="s">
        <v>293</v>
      </c>
      <c r="O991" s="47"/>
      <c r="Q991" s="254"/>
      <c r="R991" s="39"/>
      <c r="S991" s="31"/>
      <c r="T991" s="31"/>
      <c r="U991" s="39"/>
      <c r="V991" s="38"/>
    </row>
    <row r="992" spans="1:22" s="140" customFormat="1" ht="15" x14ac:dyDescent="0.25">
      <c r="A992" s="38"/>
      <c r="B992" s="334"/>
      <c r="C992" s="87"/>
      <c r="D992" s="219" t="s">
        <v>1151</v>
      </c>
      <c r="E992" s="338">
        <v>979</v>
      </c>
      <c r="F992" s="275">
        <f t="shared" si="118"/>
        <v>4116</v>
      </c>
      <c r="G992" s="131">
        <v>1</v>
      </c>
      <c r="H992" s="274"/>
      <c r="I992" s="119" t="s">
        <v>427</v>
      </c>
      <c r="J992" s="327">
        <f t="shared" si="116"/>
        <v>2258</v>
      </c>
      <c r="K992" s="283" t="s">
        <v>1230</v>
      </c>
      <c r="L992" s="272" t="s">
        <v>567</v>
      </c>
      <c r="M992" s="272" t="s">
        <v>458</v>
      </c>
      <c r="N992" s="272" t="s">
        <v>293</v>
      </c>
      <c r="O992" s="47"/>
      <c r="Q992" s="254"/>
      <c r="R992" s="39"/>
      <c r="S992" s="31"/>
      <c r="T992" s="31"/>
      <c r="U992" s="39"/>
      <c r="V992" s="38"/>
    </row>
    <row r="993" spans="1:22" s="140" customFormat="1" ht="15" x14ac:dyDescent="0.25">
      <c r="A993" s="38"/>
      <c r="B993" s="334"/>
      <c r="C993" s="87"/>
      <c r="D993" s="219" t="s">
        <v>1152</v>
      </c>
      <c r="E993" s="338">
        <v>980</v>
      </c>
      <c r="F993" s="275">
        <f t="shared" si="118"/>
        <v>4120</v>
      </c>
      <c r="G993" s="131">
        <v>1</v>
      </c>
      <c r="H993" s="274"/>
      <c r="I993" s="119" t="s">
        <v>427</v>
      </c>
      <c r="J993" s="327">
        <f t="shared" si="116"/>
        <v>2260</v>
      </c>
      <c r="K993" s="283" t="s">
        <v>1231</v>
      </c>
      <c r="L993" s="272" t="s">
        <v>567</v>
      </c>
      <c r="M993" s="272" t="s">
        <v>459</v>
      </c>
      <c r="N993" s="272" t="s">
        <v>293</v>
      </c>
      <c r="O993" s="47"/>
      <c r="Q993" s="254"/>
      <c r="R993" s="39"/>
      <c r="S993" s="31"/>
      <c r="T993" s="31"/>
      <c r="U993" s="39"/>
      <c r="V993" s="38"/>
    </row>
    <row r="994" spans="1:22" s="140" customFormat="1" ht="15" x14ac:dyDescent="0.25">
      <c r="A994" s="38"/>
      <c r="B994" s="334"/>
      <c r="C994" s="87"/>
      <c r="D994" s="262" t="s">
        <v>1153</v>
      </c>
      <c r="E994" s="338">
        <v>981</v>
      </c>
      <c r="F994" s="275">
        <f t="shared" si="118"/>
        <v>4124</v>
      </c>
      <c r="G994" s="274"/>
      <c r="H994" s="274"/>
      <c r="I994" s="119" t="s">
        <v>427</v>
      </c>
      <c r="J994" s="327">
        <f t="shared" si="116"/>
        <v>2262</v>
      </c>
      <c r="K994" s="303" t="str">
        <f>CONCATENATE("Cumule Energie Active injectée de la grille D, enregistré en période P-1 [",J986,"-",J993,"]")</f>
        <v>Cumule Energie Active injectée de la grille D, enregistré en période P-1 [2246-2260]</v>
      </c>
      <c r="L994" s="264" t="s">
        <v>567</v>
      </c>
      <c r="M994" s="264" t="s">
        <v>779</v>
      </c>
      <c r="N994" s="264" t="s">
        <v>293</v>
      </c>
      <c r="O994" s="47"/>
      <c r="Q994" s="254"/>
      <c r="R994" s="39"/>
      <c r="S994" s="31"/>
      <c r="T994" s="31"/>
      <c r="U994" s="39"/>
      <c r="V994" s="38"/>
    </row>
    <row r="995" spans="1:22" s="140" customFormat="1" ht="15" x14ac:dyDescent="0.25">
      <c r="A995" s="140" t="s">
        <v>1104</v>
      </c>
      <c r="B995" s="334"/>
      <c r="C995" s="87"/>
      <c r="D995" s="219" t="s">
        <v>1158</v>
      </c>
      <c r="E995" s="338">
        <v>982</v>
      </c>
      <c r="F995" s="275">
        <f t="shared" si="118"/>
        <v>4128</v>
      </c>
      <c r="G995" s="131">
        <v>1</v>
      </c>
      <c r="H995" s="274"/>
      <c r="I995" s="119" t="s">
        <v>427</v>
      </c>
      <c r="J995" s="327">
        <f t="shared" si="116"/>
        <v>2264</v>
      </c>
      <c r="K995" s="283" t="s">
        <v>1239</v>
      </c>
      <c r="L995" s="272" t="s">
        <v>567</v>
      </c>
      <c r="M995" s="272" t="s">
        <v>452</v>
      </c>
      <c r="N995" s="272" t="s">
        <v>296</v>
      </c>
      <c r="O995" s="47"/>
      <c r="Q995" s="254"/>
      <c r="R995" s="39"/>
      <c r="S995" s="31"/>
      <c r="T995" s="31"/>
      <c r="U995" s="39"/>
      <c r="V995" s="38"/>
    </row>
    <row r="996" spans="1:22" s="140" customFormat="1" ht="15" x14ac:dyDescent="0.25">
      <c r="A996" s="38">
        <f>LEN(A995)</f>
        <v>8</v>
      </c>
      <c r="B996" s="334"/>
      <c r="C996" s="87"/>
      <c r="D996" s="219" t="s">
        <v>1159</v>
      </c>
      <c r="E996" s="338">
        <v>983</v>
      </c>
      <c r="F996" s="275">
        <f t="shared" si="118"/>
        <v>4132</v>
      </c>
      <c r="G996" s="131">
        <v>1</v>
      </c>
      <c r="H996" s="274"/>
      <c r="I996" s="119" t="s">
        <v>427</v>
      </c>
      <c r="J996" s="327">
        <f t="shared" si="116"/>
        <v>2266</v>
      </c>
      <c r="K996" s="283" t="s">
        <v>1232</v>
      </c>
      <c r="L996" s="272" t="s">
        <v>567</v>
      </c>
      <c r="M996" s="272" t="s">
        <v>453</v>
      </c>
      <c r="N996" s="272" t="s">
        <v>296</v>
      </c>
      <c r="O996" s="47"/>
      <c r="Q996" s="254"/>
      <c r="R996" s="39"/>
      <c r="S996" s="31"/>
      <c r="T996" s="31"/>
      <c r="U996" s="39"/>
      <c r="V996" s="38"/>
    </row>
    <row r="997" spans="1:22" s="140" customFormat="1" ht="15" x14ac:dyDescent="0.25">
      <c r="B997" s="334"/>
      <c r="C997" s="87"/>
      <c r="D997" s="219" t="s">
        <v>1160</v>
      </c>
      <c r="E997" s="338">
        <v>984</v>
      </c>
      <c r="F997" s="275">
        <f t="shared" si="118"/>
        <v>4136</v>
      </c>
      <c r="G997" s="131">
        <v>1</v>
      </c>
      <c r="H997" s="274"/>
      <c r="I997" s="119" t="s">
        <v>427</v>
      </c>
      <c r="J997" s="327">
        <f t="shared" si="116"/>
        <v>2268</v>
      </c>
      <c r="K997" s="283" t="s">
        <v>1233</v>
      </c>
      <c r="L997" s="272" t="s">
        <v>567</v>
      </c>
      <c r="M997" s="272" t="s">
        <v>454</v>
      </c>
      <c r="N997" s="272" t="s">
        <v>296</v>
      </c>
      <c r="O997" s="47"/>
      <c r="Q997" s="254"/>
      <c r="R997" s="39"/>
      <c r="S997" s="31"/>
      <c r="T997" s="31"/>
      <c r="U997" s="39"/>
      <c r="V997" s="38"/>
    </row>
    <row r="998" spans="1:22" s="140" customFormat="1" ht="15" x14ac:dyDescent="0.25">
      <c r="B998" s="334"/>
      <c r="C998" s="87"/>
      <c r="D998" s="219" t="s">
        <v>1161</v>
      </c>
      <c r="E998" s="338">
        <v>985</v>
      </c>
      <c r="F998" s="275">
        <f t="shared" si="118"/>
        <v>4140</v>
      </c>
      <c r="G998" s="131">
        <v>1</v>
      </c>
      <c r="H998" s="274"/>
      <c r="I998" s="119" t="s">
        <v>427</v>
      </c>
      <c r="J998" s="327">
        <f t="shared" si="116"/>
        <v>2270</v>
      </c>
      <c r="K998" s="283" t="s">
        <v>1234</v>
      </c>
      <c r="L998" s="272" t="s">
        <v>567</v>
      </c>
      <c r="M998" s="272" t="s">
        <v>455</v>
      </c>
      <c r="N998" s="272" t="s">
        <v>296</v>
      </c>
      <c r="O998" s="47"/>
      <c r="Q998" s="254"/>
      <c r="R998" s="39"/>
      <c r="S998" s="31"/>
      <c r="T998" s="31"/>
      <c r="U998" s="39"/>
      <c r="V998" s="38"/>
    </row>
    <row r="999" spans="1:22" s="140" customFormat="1" ht="15" x14ac:dyDescent="0.25">
      <c r="B999" s="334"/>
      <c r="C999" s="87"/>
      <c r="D999" s="219" t="s">
        <v>1162</v>
      </c>
      <c r="E999" s="338">
        <v>986</v>
      </c>
      <c r="F999" s="275">
        <f t="shared" si="118"/>
        <v>4144</v>
      </c>
      <c r="G999" s="131">
        <v>1</v>
      </c>
      <c r="H999" s="274"/>
      <c r="I999" s="119" t="s">
        <v>427</v>
      </c>
      <c r="J999" s="327">
        <f t="shared" si="116"/>
        <v>2272</v>
      </c>
      <c r="K999" s="283" t="s">
        <v>1235</v>
      </c>
      <c r="L999" s="272" t="s">
        <v>567</v>
      </c>
      <c r="M999" s="272" t="s">
        <v>456</v>
      </c>
      <c r="N999" s="272" t="s">
        <v>296</v>
      </c>
      <c r="O999" s="47"/>
      <c r="Q999" s="254"/>
      <c r="R999" s="39"/>
      <c r="S999" s="31"/>
      <c r="T999" s="31"/>
      <c r="U999" s="39"/>
      <c r="V999" s="38"/>
    </row>
    <row r="1000" spans="1:22" s="140" customFormat="1" ht="15" x14ac:dyDescent="0.25">
      <c r="B1000" s="334"/>
      <c r="C1000" s="87"/>
      <c r="D1000" s="219" t="s">
        <v>1163</v>
      </c>
      <c r="E1000" s="338">
        <v>987</v>
      </c>
      <c r="F1000" s="275">
        <f t="shared" si="118"/>
        <v>4148</v>
      </c>
      <c r="G1000" s="131">
        <v>1</v>
      </c>
      <c r="H1000" s="274"/>
      <c r="I1000" s="119" t="s">
        <v>427</v>
      </c>
      <c r="J1000" s="327">
        <f t="shared" si="116"/>
        <v>2274</v>
      </c>
      <c r="K1000" s="283" t="s">
        <v>1236</v>
      </c>
      <c r="L1000" s="272" t="s">
        <v>567</v>
      </c>
      <c r="M1000" s="272" t="s">
        <v>457</v>
      </c>
      <c r="N1000" s="272" t="s">
        <v>296</v>
      </c>
      <c r="O1000" s="47"/>
      <c r="Q1000" s="254"/>
      <c r="R1000" s="39"/>
      <c r="S1000" s="31"/>
      <c r="T1000" s="31"/>
      <c r="U1000" s="39"/>
      <c r="V1000" s="38"/>
    </row>
    <row r="1001" spans="1:22" s="140" customFormat="1" ht="15" x14ac:dyDescent="0.25">
      <c r="B1001" s="334"/>
      <c r="C1001" s="87"/>
      <c r="D1001" s="219" t="s">
        <v>1164</v>
      </c>
      <c r="E1001" s="338">
        <v>988</v>
      </c>
      <c r="F1001" s="275">
        <f t="shared" si="118"/>
        <v>4152</v>
      </c>
      <c r="G1001" s="131">
        <v>1</v>
      </c>
      <c r="H1001" s="274"/>
      <c r="I1001" s="119" t="s">
        <v>427</v>
      </c>
      <c r="J1001" s="327">
        <f t="shared" si="116"/>
        <v>2276</v>
      </c>
      <c r="K1001" s="283" t="s">
        <v>1237</v>
      </c>
      <c r="L1001" s="272" t="s">
        <v>567</v>
      </c>
      <c r="M1001" s="272" t="s">
        <v>458</v>
      </c>
      <c r="N1001" s="272" t="s">
        <v>296</v>
      </c>
      <c r="O1001" s="47"/>
      <c r="Q1001" s="254"/>
      <c r="R1001" s="39"/>
      <c r="S1001" s="31"/>
      <c r="T1001" s="31"/>
      <c r="U1001" s="39"/>
      <c r="V1001" s="38"/>
    </row>
    <row r="1002" spans="1:22" s="140" customFormat="1" ht="15" x14ac:dyDescent="0.25">
      <c r="B1002" s="334"/>
      <c r="C1002" s="87"/>
      <c r="D1002" s="219" t="s">
        <v>1165</v>
      </c>
      <c r="E1002" s="338">
        <v>989</v>
      </c>
      <c r="F1002" s="275">
        <f t="shared" si="118"/>
        <v>4156</v>
      </c>
      <c r="G1002" s="131">
        <v>1</v>
      </c>
      <c r="H1002" s="274"/>
      <c r="I1002" s="119" t="s">
        <v>427</v>
      </c>
      <c r="J1002" s="327">
        <f t="shared" si="116"/>
        <v>2278</v>
      </c>
      <c r="K1002" s="283" t="s">
        <v>1238</v>
      </c>
      <c r="L1002" s="272" t="s">
        <v>567</v>
      </c>
      <c r="M1002" s="272" t="s">
        <v>459</v>
      </c>
      <c r="N1002" s="272" t="s">
        <v>296</v>
      </c>
      <c r="O1002" s="47"/>
      <c r="Q1002" s="254"/>
      <c r="R1002" s="39"/>
      <c r="S1002" s="31"/>
      <c r="T1002" s="31"/>
      <c r="U1002" s="39"/>
      <c r="V1002" s="38"/>
    </row>
    <row r="1003" spans="1:22" s="140" customFormat="1" ht="15" x14ac:dyDescent="0.25">
      <c r="B1003" s="334"/>
      <c r="C1003" s="87"/>
      <c r="D1003" s="262" t="s">
        <v>1166</v>
      </c>
      <c r="E1003" s="338">
        <v>990</v>
      </c>
      <c r="F1003" s="275">
        <f t="shared" si="118"/>
        <v>4160</v>
      </c>
      <c r="G1003" s="274"/>
      <c r="H1003" s="274"/>
      <c r="I1003" s="119" t="s">
        <v>427</v>
      </c>
      <c r="J1003" s="327">
        <f t="shared" si="116"/>
        <v>2280</v>
      </c>
      <c r="K1003" s="303" t="str">
        <f>CONCATENATE("Cumule Energie Réactive positive injectée de la Grille D, enregistré en période P-1 [",J995,"-",J1002,"]")</f>
        <v>Cumule Energie Réactive positive injectée de la Grille D, enregistré en période P-1 [2264-2278]</v>
      </c>
      <c r="L1003" s="264" t="s">
        <v>567</v>
      </c>
      <c r="M1003" s="264" t="s">
        <v>779</v>
      </c>
      <c r="N1003" s="264" t="s">
        <v>296</v>
      </c>
      <c r="O1003" s="47"/>
      <c r="Q1003" s="254"/>
      <c r="R1003" s="39"/>
      <c r="S1003" s="31"/>
      <c r="T1003" s="31"/>
      <c r="U1003" s="39"/>
      <c r="V1003" s="38"/>
    </row>
    <row r="1004" spans="1:22" s="140" customFormat="1" ht="15" x14ac:dyDescent="0.25">
      <c r="A1004" s="140" t="s">
        <v>1107</v>
      </c>
      <c r="B1004" s="334"/>
      <c r="C1004" s="87"/>
      <c r="D1004" s="219" t="s">
        <v>1181</v>
      </c>
      <c r="E1004" s="338">
        <v>991</v>
      </c>
      <c r="F1004" s="275">
        <f t="shared" si="118"/>
        <v>4164</v>
      </c>
      <c r="G1004" s="131">
        <v>1</v>
      </c>
      <c r="H1004" s="274"/>
      <c r="I1004" s="119" t="s">
        <v>427</v>
      </c>
      <c r="J1004" s="327">
        <f t="shared" si="116"/>
        <v>2282</v>
      </c>
      <c r="K1004" s="283" t="s">
        <v>1248</v>
      </c>
      <c r="L1004" s="272" t="s">
        <v>567</v>
      </c>
      <c r="M1004" s="272" t="s">
        <v>452</v>
      </c>
      <c r="N1004" s="272" t="s">
        <v>296</v>
      </c>
      <c r="O1004" s="47"/>
      <c r="Q1004" s="254"/>
      <c r="R1004" s="39"/>
      <c r="S1004" s="31"/>
      <c r="T1004" s="31"/>
      <c r="U1004" s="39"/>
      <c r="V1004" s="38"/>
    </row>
    <row r="1005" spans="1:22" s="140" customFormat="1" ht="15" x14ac:dyDescent="0.25">
      <c r="A1005" s="38">
        <f>LEN(A1004)</f>
        <v>8</v>
      </c>
      <c r="B1005" s="334"/>
      <c r="C1005" s="87"/>
      <c r="D1005" s="219" t="s">
        <v>1182</v>
      </c>
      <c r="E1005" s="338">
        <v>992</v>
      </c>
      <c r="F1005" s="275">
        <f t="shared" si="118"/>
        <v>4168</v>
      </c>
      <c r="G1005" s="131">
        <v>1</v>
      </c>
      <c r="H1005" s="274"/>
      <c r="I1005" s="119" t="s">
        <v>427</v>
      </c>
      <c r="J1005" s="327">
        <f t="shared" ref="J1005:J1068" si="119">300+2*O$11*(D$11-1)+2*E1005</f>
        <v>2284</v>
      </c>
      <c r="K1005" s="283" t="s">
        <v>1249</v>
      </c>
      <c r="L1005" s="272" t="s">
        <v>567</v>
      </c>
      <c r="M1005" s="272" t="s">
        <v>453</v>
      </c>
      <c r="N1005" s="272" t="s">
        <v>296</v>
      </c>
      <c r="O1005" s="47"/>
      <c r="Q1005" s="254"/>
      <c r="R1005" s="39"/>
      <c r="S1005" s="31"/>
      <c r="T1005" s="31"/>
      <c r="U1005" s="39"/>
      <c r="V1005" s="38"/>
    </row>
    <row r="1006" spans="1:22" s="140" customFormat="1" ht="15" x14ac:dyDescent="0.25">
      <c r="B1006" s="334"/>
      <c r="C1006" s="87"/>
      <c r="D1006" s="219" t="s">
        <v>1183</v>
      </c>
      <c r="E1006" s="338">
        <v>993</v>
      </c>
      <c r="F1006" s="275">
        <f t="shared" si="118"/>
        <v>4172</v>
      </c>
      <c r="G1006" s="131">
        <v>1</v>
      </c>
      <c r="H1006" s="274"/>
      <c r="I1006" s="119" t="s">
        <v>427</v>
      </c>
      <c r="J1006" s="327">
        <f t="shared" si="119"/>
        <v>2286</v>
      </c>
      <c r="K1006" s="283" t="s">
        <v>1250</v>
      </c>
      <c r="L1006" s="272" t="s">
        <v>567</v>
      </c>
      <c r="M1006" s="272" t="s">
        <v>454</v>
      </c>
      <c r="N1006" s="272" t="s">
        <v>296</v>
      </c>
      <c r="O1006" s="47"/>
      <c r="Q1006" s="254"/>
      <c r="R1006" s="39"/>
      <c r="S1006" s="31"/>
      <c r="T1006" s="31"/>
      <c r="U1006" s="39"/>
      <c r="V1006" s="38"/>
    </row>
    <row r="1007" spans="1:22" s="140" customFormat="1" ht="15" x14ac:dyDescent="0.25">
      <c r="B1007" s="334"/>
      <c r="C1007" s="87"/>
      <c r="D1007" s="219" t="s">
        <v>1184</v>
      </c>
      <c r="E1007" s="338">
        <v>994</v>
      </c>
      <c r="F1007" s="275">
        <f t="shared" si="118"/>
        <v>4176</v>
      </c>
      <c r="G1007" s="131">
        <v>1</v>
      </c>
      <c r="H1007" s="274"/>
      <c r="I1007" s="119" t="s">
        <v>427</v>
      </c>
      <c r="J1007" s="327">
        <f t="shared" si="119"/>
        <v>2288</v>
      </c>
      <c r="K1007" s="283" t="s">
        <v>1251</v>
      </c>
      <c r="L1007" s="272" t="s">
        <v>567</v>
      </c>
      <c r="M1007" s="272" t="s">
        <v>455</v>
      </c>
      <c r="N1007" s="272" t="s">
        <v>296</v>
      </c>
      <c r="O1007" s="47"/>
      <c r="Q1007" s="254"/>
      <c r="R1007" s="39"/>
      <c r="S1007" s="31"/>
      <c r="T1007" s="31"/>
      <c r="U1007" s="39"/>
      <c r="V1007" s="38"/>
    </row>
    <row r="1008" spans="1:22" s="140" customFormat="1" ht="15" x14ac:dyDescent="0.25">
      <c r="B1008" s="334"/>
      <c r="C1008" s="87"/>
      <c r="D1008" s="219" t="s">
        <v>1185</v>
      </c>
      <c r="E1008" s="338">
        <v>995</v>
      </c>
      <c r="F1008" s="275">
        <f t="shared" si="118"/>
        <v>4180</v>
      </c>
      <c r="G1008" s="131">
        <v>1</v>
      </c>
      <c r="H1008" s="274"/>
      <c r="I1008" s="119" t="s">
        <v>427</v>
      </c>
      <c r="J1008" s="327">
        <f t="shared" si="119"/>
        <v>2290</v>
      </c>
      <c r="K1008" s="283" t="s">
        <v>1252</v>
      </c>
      <c r="L1008" s="272" t="s">
        <v>567</v>
      </c>
      <c r="M1008" s="272" t="s">
        <v>456</v>
      </c>
      <c r="N1008" s="272" t="s">
        <v>296</v>
      </c>
      <c r="O1008" s="47"/>
      <c r="Q1008" s="254"/>
      <c r="R1008" s="39"/>
      <c r="S1008" s="31"/>
      <c r="T1008" s="31"/>
      <c r="U1008" s="39"/>
      <c r="V1008" s="38"/>
    </row>
    <row r="1009" spans="1:22" s="140" customFormat="1" ht="15" x14ac:dyDescent="0.25">
      <c r="B1009" s="334"/>
      <c r="C1009" s="87"/>
      <c r="D1009" s="219" t="s">
        <v>1186</v>
      </c>
      <c r="E1009" s="338">
        <v>996</v>
      </c>
      <c r="F1009" s="275">
        <f t="shared" si="118"/>
        <v>4184</v>
      </c>
      <c r="G1009" s="131">
        <v>1</v>
      </c>
      <c r="H1009" s="274"/>
      <c r="I1009" s="119" t="s">
        <v>427</v>
      </c>
      <c r="J1009" s="327">
        <f t="shared" si="119"/>
        <v>2292</v>
      </c>
      <c r="K1009" s="283" t="s">
        <v>1253</v>
      </c>
      <c r="L1009" s="272" t="s">
        <v>567</v>
      </c>
      <c r="M1009" s="272" t="s">
        <v>457</v>
      </c>
      <c r="N1009" s="272" t="s">
        <v>296</v>
      </c>
      <c r="O1009" s="47"/>
      <c r="Q1009" s="254"/>
      <c r="R1009" s="39"/>
      <c r="S1009" s="31"/>
      <c r="T1009" s="31"/>
      <c r="U1009" s="39"/>
      <c r="V1009" s="38"/>
    </row>
    <row r="1010" spans="1:22" s="140" customFormat="1" ht="15" x14ac:dyDescent="0.25">
      <c r="B1010" s="334"/>
      <c r="C1010" s="87"/>
      <c r="D1010" s="219" t="s">
        <v>1187</v>
      </c>
      <c r="E1010" s="338">
        <v>997</v>
      </c>
      <c r="F1010" s="275">
        <f t="shared" si="118"/>
        <v>4188</v>
      </c>
      <c r="G1010" s="131">
        <v>1</v>
      </c>
      <c r="H1010" s="274"/>
      <c r="I1010" s="119" t="s">
        <v>427</v>
      </c>
      <c r="J1010" s="327">
        <f t="shared" si="119"/>
        <v>2294</v>
      </c>
      <c r="K1010" s="283" t="s">
        <v>1254</v>
      </c>
      <c r="L1010" s="272" t="s">
        <v>567</v>
      </c>
      <c r="M1010" s="272" t="s">
        <v>458</v>
      </c>
      <c r="N1010" s="272" t="s">
        <v>296</v>
      </c>
      <c r="O1010" s="47"/>
      <c r="Q1010" s="254"/>
      <c r="R1010" s="39"/>
      <c r="S1010" s="31"/>
      <c r="T1010" s="31"/>
      <c r="U1010" s="39"/>
      <c r="V1010" s="38"/>
    </row>
    <row r="1011" spans="1:22" s="140" customFormat="1" ht="15" x14ac:dyDescent="0.25">
      <c r="B1011" s="334"/>
      <c r="C1011" s="87"/>
      <c r="D1011" s="219" t="s">
        <v>1188</v>
      </c>
      <c r="E1011" s="338">
        <v>998</v>
      </c>
      <c r="F1011" s="275">
        <f t="shared" si="118"/>
        <v>4192</v>
      </c>
      <c r="G1011" s="131">
        <v>1</v>
      </c>
      <c r="H1011" s="274"/>
      <c r="I1011" s="119" t="s">
        <v>427</v>
      </c>
      <c r="J1011" s="327">
        <f t="shared" si="119"/>
        <v>2296</v>
      </c>
      <c r="K1011" s="283" t="s">
        <v>1255</v>
      </c>
      <c r="L1011" s="272" t="s">
        <v>567</v>
      </c>
      <c r="M1011" s="272" t="s">
        <v>459</v>
      </c>
      <c r="N1011" s="272" t="s">
        <v>296</v>
      </c>
      <c r="O1011" s="47"/>
      <c r="Q1011" s="254"/>
      <c r="R1011" s="39"/>
      <c r="S1011" s="31"/>
      <c r="T1011" s="31"/>
      <c r="U1011" s="39"/>
      <c r="V1011" s="38"/>
    </row>
    <row r="1012" spans="1:22" s="140" customFormat="1" ht="15" x14ac:dyDescent="0.25">
      <c r="B1012" s="334"/>
      <c r="C1012" s="87"/>
      <c r="D1012" s="262" t="s">
        <v>1167</v>
      </c>
      <c r="E1012" s="338">
        <v>999</v>
      </c>
      <c r="F1012" s="275">
        <f t="shared" si="118"/>
        <v>4196</v>
      </c>
      <c r="G1012" s="274"/>
      <c r="H1012" s="274"/>
      <c r="I1012" s="119" t="s">
        <v>427</v>
      </c>
      <c r="J1012" s="327">
        <f t="shared" si="119"/>
        <v>2298</v>
      </c>
      <c r="K1012" s="303" t="str">
        <f>CONCATENATE("Cumule Energie Réactive négative injectée de la Grille D, enregistré en période P-1 [",J1004,"-",J1011,"]")</f>
        <v>Cumule Energie Réactive négative injectée de la Grille D, enregistré en période P-1 [2282-2296]</v>
      </c>
      <c r="L1012" s="264" t="s">
        <v>567</v>
      </c>
      <c r="M1012" s="264" t="s">
        <v>779</v>
      </c>
      <c r="N1012" s="264" t="s">
        <v>296</v>
      </c>
      <c r="O1012" s="47"/>
      <c r="Q1012" s="254"/>
      <c r="R1012" s="39"/>
      <c r="S1012" s="31"/>
      <c r="T1012" s="31"/>
      <c r="U1012" s="39"/>
      <c r="V1012" s="38"/>
    </row>
    <row r="1013" spans="1:22" s="140" customFormat="1" ht="15" x14ac:dyDescent="0.25">
      <c r="A1013" s="140" t="s">
        <v>1102</v>
      </c>
      <c r="B1013" s="334"/>
      <c r="C1013" s="87"/>
      <c r="D1013" s="219" t="s">
        <v>1073</v>
      </c>
      <c r="E1013" s="338">
        <v>1000</v>
      </c>
      <c r="F1013" s="275">
        <f t="shared" si="118"/>
        <v>4200</v>
      </c>
      <c r="G1013" s="131">
        <v>1</v>
      </c>
      <c r="H1013" s="274"/>
      <c r="I1013" s="119" t="s">
        <v>427</v>
      </c>
      <c r="J1013" s="327">
        <f t="shared" si="119"/>
        <v>2300</v>
      </c>
      <c r="K1013" s="283" t="s">
        <v>1256</v>
      </c>
      <c r="L1013" s="272" t="s">
        <v>566</v>
      </c>
      <c r="M1013" s="272" t="s">
        <v>490</v>
      </c>
      <c r="N1013" s="272" t="s">
        <v>293</v>
      </c>
      <c r="O1013" s="47"/>
      <c r="Q1013" s="254"/>
      <c r="R1013" s="39"/>
      <c r="S1013" s="31"/>
      <c r="T1013" s="31"/>
      <c r="U1013" s="39"/>
      <c r="V1013" s="38"/>
    </row>
    <row r="1014" spans="1:22" s="140" customFormat="1" ht="15" x14ac:dyDescent="0.25">
      <c r="A1014" s="38">
        <f>LEN(A1013)</f>
        <v>7</v>
      </c>
      <c r="B1014" s="334"/>
      <c r="C1014" s="87"/>
      <c r="D1014" s="219" t="s">
        <v>1074</v>
      </c>
      <c r="E1014" s="338">
        <v>1001</v>
      </c>
      <c r="F1014" s="275">
        <f t="shared" si="118"/>
        <v>4204</v>
      </c>
      <c r="G1014" s="131">
        <v>1</v>
      </c>
      <c r="H1014" s="274"/>
      <c r="I1014" s="119" t="s">
        <v>427</v>
      </c>
      <c r="J1014" s="327">
        <f t="shared" si="119"/>
        <v>2302</v>
      </c>
      <c r="K1014" s="283" t="s">
        <v>1257</v>
      </c>
      <c r="L1014" s="272" t="s">
        <v>566</v>
      </c>
      <c r="M1014" s="272" t="s">
        <v>483</v>
      </c>
      <c r="N1014" s="272" t="s">
        <v>293</v>
      </c>
      <c r="O1014" s="47"/>
      <c r="Q1014" s="254"/>
      <c r="R1014" s="39"/>
      <c r="S1014" s="31"/>
      <c r="T1014" s="31"/>
      <c r="U1014" s="39"/>
      <c r="V1014" s="38"/>
    </row>
    <row r="1015" spans="1:22" s="140" customFormat="1" ht="15" x14ac:dyDescent="0.25">
      <c r="B1015" s="334"/>
      <c r="C1015" s="87"/>
      <c r="D1015" s="219" t="s">
        <v>1075</v>
      </c>
      <c r="E1015" s="338">
        <v>1002</v>
      </c>
      <c r="F1015" s="275">
        <f t="shared" si="118"/>
        <v>4208</v>
      </c>
      <c r="G1015" s="131">
        <v>1</v>
      </c>
      <c r="H1015" s="274"/>
      <c r="I1015" s="119" t="s">
        <v>427</v>
      </c>
      <c r="J1015" s="327">
        <f t="shared" si="119"/>
        <v>2304</v>
      </c>
      <c r="K1015" s="283" t="s">
        <v>1258</v>
      </c>
      <c r="L1015" s="272" t="s">
        <v>566</v>
      </c>
      <c r="M1015" s="272" t="s">
        <v>491</v>
      </c>
      <c r="N1015" s="272" t="s">
        <v>293</v>
      </c>
      <c r="O1015" s="47"/>
      <c r="Q1015" s="254"/>
      <c r="R1015" s="39"/>
      <c r="S1015" s="31"/>
      <c r="T1015" s="31"/>
      <c r="U1015" s="39"/>
      <c r="V1015" s="38"/>
    </row>
    <row r="1016" spans="1:22" s="140" customFormat="1" ht="15" x14ac:dyDescent="0.25">
      <c r="B1016" s="334"/>
      <c r="C1016" s="87"/>
      <c r="D1016" s="219" t="s">
        <v>1076</v>
      </c>
      <c r="E1016" s="338">
        <v>1003</v>
      </c>
      <c r="F1016" s="275">
        <f t="shared" si="118"/>
        <v>4212</v>
      </c>
      <c r="G1016" s="131">
        <v>1</v>
      </c>
      <c r="H1016" s="274"/>
      <c r="I1016" s="119" t="s">
        <v>427</v>
      </c>
      <c r="J1016" s="327">
        <f t="shared" si="119"/>
        <v>2306</v>
      </c>
      <c r="K1016" s="283" t="s">
        <v>1259</v>
      </c>
      <c r="L1016" s="272" t="s">
        <v>566</v>
      </c>
      <c r="M1016" s="272" t="s">
        <v>493</v>
      </c>
      <c r="N1016" s="272" t="s">
        <v>293</v>
      </c>
      <c r="O1016" s="47"/>
      <c r="Q1016" s="254"/>
      <c r="R1016" s="39"/>
      <c r="S1016" s="31"/>
      <c r="T1016" s="31"/>
      <c r="U1016" s="39"/>
      <c r="V1016" s="38"/>
    </row>
    <row r="1017" spans="1:22" s="140" customFormat="1" ht="15" x14ac:dyDescent="0.25">
      <c r="B1017" s="334"/>
      <c r="C1017" s="87"/>
      <c r="D1017" s="219" t="s">
        <v>1077</v>
      </c>
      <c r="E1017" s="338">
        <v>1004</v>
      </c>
      <c r="F1017" s="275">
        <f t="shared" si="118"/>
        <v>4216</v>
      </c>
      <c r="G1017" s="131">
        <v>1</v>
      </c>
      <c r="H1017" s="274"/>
      <c r="I1017" s="119" t="s">
        <v>427</v>
      </c>
      <c r="J1017" s="327">
        <f t="shared" si="119"/>
        <v>2308</v>
      </c>
      <c r="K1017" s="283" t="s">
        <v>1260</v>
      </c>
      <c r="L1017" s="272" t="s">
        <v>566</v>
      </c>
      <c r="M1017" s="272" t="s">
        <v>494</v>
      </c>
      <c r="N1017" s="272" t="s">
        <v>293</v>
      </c>
      <c r="O1017" s="47"/>
      <c r="Q1017" s="254"/>
      <c r="R1017" s="39"/>
      <c r="S1017" s="31"/>
      <c r="T1017" s="31"/>
      <c r="U1017" s="39"/>
      <c r="V1017" s="38"/>
    </row>
    <row r="1018" spans="1:22" s="140" customFormat="1" ht="15" x14ac:dyDescent="0.25">
      <c r="B1018" s="334"/>
      <c r="C1018" s="87"/>
      <c r="D1018" s="219" t="s">
        <v>1078</v>
      </c>
      <c r="E1018" s="338">
        <v>1005</v>
      </c>
      <c r="F1018" s="275">
        <f t="shared" si="118"/>
        <v>4220</v>
      </c>
      <c r="G1018" s="131">
        <v>1</v>
      </c>
      <c r="H1018" s="274"/>
      <c r="I1018" s="119" t="s">
        <v>427</v>
      </c>
      <c r="J1018" s="327">
        <f t="shared" si="119"/>
        <v>2310</v>
      </c>
      <c r="K1018" s="283" t="s">
        <v>1261</v>
      </c>
      <c r="L1018" s="272" t="s">
        <v>566</v>
      </c>
      <c r="M1018" s="272" t="s">
        <v>492</v>
      </c>
      <c r="N1018" s="272" t="s">
        <v>293</v>
      </c>
      <c r="O1018" s="47"/>
      <c r="Q1018" s="254"/>
      <c r="R1018" s="39"/>
      <c r="S1018" s="31"/>
      <c r="T1018" s="31"/>
      <c r="U1018" s="39"/>
      <c r="V1018" s="38"/>
    </row>
    <row r="1019" spans="1:22" s="140" customFormat="1" ht="15" x14ac:dyDescent="0.25">
      <c r="B1019" s="334"/>
      <c r="C1019" s="87"/>
      <c r="D1019" s="219" t="s">
        <v>1079</v>
      </c>
      <c r="E1019" s="338">
        <v>1006</v>
      </c>
      <c r="F1019" s="275">
        <f t="shared" si="118"/>
        <v>4224</v>
      </c>
      <c r="G1019" s="131">
        <v>1</v>
      </c>
      <c r="H1019" s="274"/>
      <c r="I1019" s="119" t="s">
        <v>427</v>
      </c>
      <c r="J1019" s="327">
        <f t="shared" si="119"/>
        <v>2312</v>
      </c>
      <c r="K1019" s="283" t="s">
        <v>1262</v>
      </c>
      <c r="L1019" s="272" t="s">
        <v>566</v>
      </c>
      <c r="M1019" s="272" t="s">
        <v>484</v>
      </c>
      <c r="N1019" s="272" t="s">
        <v>293</v>
      </c>
      <c r="O1019" s="47"/>
      <c r="Q1019" s="254"/>
      <c r="R1019" s="39"/>
      <c r="S1019" s="31"/>
      <c r="T1019" s="31"/>
      <c r="U1019" s="39"/>
      <c r="V1019" s="38"/>
    </row>
    <row r="1020" spans="1:22" s="140" customFormat="1" ht="15" x14ac:dyDescent="0.25">
      <c r="B1020" s="334"/>
      <c r="C1020" s="87"/>
      <c r="D1020" s="219" t="s">
        <v>1080</v>
      </c>
      <c r="E1020" s="338">
        <v>1007</v>
      </c>
      <c r="F1020" s="275">
        <f t="shared" si="118"/>
        <v>4228</v>
      </c>
      <c r="G1020" s="131">
        <v>1</v>
      </c>
      <c r="H1020" s="274"/>
      <c r="I1020" s="119" t="s">
        <v>427</v>
      </c>
      <c r="J1020" s="327">
        <f t="shared" si="119"/>
        <v>2314</v>
      </c>
      <c r="K1020" s="283" t="s">
        <v>1263</v>
      </c>
      <c r="L1020" s="272" t="s">
        <v>566</v>
      </c>
      <c r="M1020" s="272" t="s">
        <v>485</v>
      </c>
      <c r="N1020" s="272" t="s">
        <v>293</v>
      </c>
      <c r="O1020" s="47"/>
      <c r="Q1020" s="254"/>
      <c r="R1020" s="39"/>
      <c r="S1020" s="31"/>
      <c r="T1020" s="31"/>
      <c r="U1020" s="39"/>
      <c r="V1020" s="38"/>
    </row>
    <row r="1021" spans="1:22" s="140" customFormat="1" ht="15" x14ac:dyDescent="0.25">
      <c r="B1021" s="334"/>
      <c r="C1021" s="87"/>
      <c r="D1021" s="262" t="s">
        <v>1081</v>
      </c>
      <c r="E1021" s="338">
        <v>1008</v>
      </c>
      <c r="F1021" s="275">
        <f t="shared" si="118"/>
        <v>4232</v>
      </c>
      <c r="G1021" s="274"/>
      <c r="H1021" s="274"/>
      <c r="I1021" s="119" t="s">
        <v>427</v>
      </c>
      <c r="J1021" s="327">
        <f t="shared" si="119"/>
        <v>2316</v>
      </c>
      <c r="K1021" s="303" t="str">
        <f>CONCATENATE("Cumule Energie Active soutirée de la grille F, enregistré en période P-1 [",J1013,"-",J1020,"]")</f>
        <v>Cumule Energie Active soutirée de la grille F, enregistré en période P-1 [2300-2314]</v>
      </c>
      <c r="L1021" s="264" t="s">
        <v>566</v>
      </c>
      <c r="M1021" s="264" t="s">
        <v>779</v>
      </c>
      <c r="N1021" s="264" t="s">
        <v>293</v>
      </c>
      <c r="O1021" s="47"/>
      <c r="Q1021" s="254"/>
      <c r="R1021" s="39"/>
      <c r="S1021" s="31"/>
      <c r="T1021" s="31"/>
      <c r="U1021" s="39"/>
      <c r="V1021" s="38"/>
    </row>
    <row r="1022" spans="1:22" s="140" customFormat="1" ht="15" x14ac:dyDescent="0.25">
      <c r="A1022" s="140" t="s">
        <v>1105</v>
      </c>
      <c r="B1022" s="334"/>
      <c r="C1022" s="87"/>
      <c r="D1022" s="219" t="s">
        <v>1128</v>
      </c>
      <c r="E1022" s="338">
        <v>1009</v>
      </c>
      <c r="F1022" s="275">
        <f t="shared" si="118"/>
        <v>4236</v>
      </c>
      <c r="G1022" s="131">
        <v>1</v>
      </c>
      <c r="H1022" s="274"/>
      <c r="I1022" s="119" t="s">
        <v>427</v>
      </c>
      <c r="J1022" s="327">
        <f t="shared" si="119"/>
        <v>2318</v>
      </c>
      <c r="K1022" s="283" t="s">
        <v>1264</v>
      </c>
      <c r="L1022" s="272" t="s">
        <v>566</v>
      </c>
      <c r="M1022" s="272" t="s">
        <v>490</v>
      </c>
      <c r="N1022" s="272" t="s">
        <v>296</v>
      </c>
      <c r="O1022" s="47"/>
      <c r="Q1022" s="254"/>
      <c r="R1022" s="39"/>
      <c r="S1022" s="31"/>
      <c r="T1022" s="31"/>
      <c r="U1022" s="39"/>
      <c r="V1022" s="38"/>
    </row>
    <row r="1023" spans="1:22" s="140" customFormat="1" ht="15" x14ac:dyDescent="0.25">
      <c r="A1023" s="38">
        <f>LEN(A1022)</f>
        <v>8</v>
      </c>
      <c r="B1023" s="334"/>
      <c r="C1023" s="87"/>
      <c r="D1023" s="219" t="s">
        <v>1130</v>
      </c>
      <c r="E1023" s="338">
        <v>1010</v>
      </c>
      <c r="F1023" s="275">
        <f t="shared" ref="F1023:F1039" si="120">4*(O$11*(D$11-1)+E1023)+F$12</f>
        <v>4240</v>
      </c>
      <c r="G1023" s="131">
        <v>1</v>
      </c>
      <c r="H1023" s="274"/>
      <c r="I1023" s="119" t="s">
        <v>427</v>
      </c>
      <c r="J1023" s="327">
        <f t="shared" si="119"/>
        <v>2320</v>
      </c>
      <c r="K1023" s="283" t="s">
        <v>1265</v>
      </c>
      <c r="L1023" s="272" t="s">
        <v>566</v>
      </c>
      <c r="M1023" s="272" t="s">
        <v>483</v>
      </c>
      <c r="N1023" s="272" t="s">
        <v>296</v>
      </c>
      <c r="O1023" s="47"/>
      <c r="Q1023" s="254"/>
      <c r="R1023" s="39"/>
      <c r="S1023" s="31"/>
      <c r="T1023" s="31"/>
      <c r="U1023" s="39"/>
      <c r="V1023" s="38"/>
    </row>
    <row r="1024" spans="1:22" s="140" customFormat="1" ht="15" x14ac:dyDescent="0.25">
      <c r="B1024" s="334"/>
      <c r="C1024" s="87"/>
      <c r="D1024" s="219" t="s">
        <v>1131</v>
      </c>
      <c r="E1024" s="338">
        <v>1011</v>
      </c>
      <c r="F1024" s="275">
        <f t="shared" si="120"/>
        <v>4244</v>
      </c>
      <c r="G1024" s="131">
        <v>1</v>
      </c>
      <c r="H1024" s="274"/>
      <c r="I1024" s="119" t="s">
        <v>427</v>
      </c>
      <c r="J1024" s="327">
        <f t="shared" si="119"/>
        <v>2322</v>
      </c>
      <c r="K1024" s="283" t="s">
        <v>1266</v>
      </c>
      <c r="L1024" s="272" t="s">
        <v>566</v>
      </c>
      <c r="M1024" s="272" t="s">
        <v>491</v>
      </c>
      <c r="N1024" s="272" t="s">
        <v>296</v>
      </c>
      <c r="O1024" s="47"/>
      <c r="Q1024" s="254"/>
      <c r="R1024" s="39"/>
      <c r="S1024" s="31"/>
      <c r="T1024" s="31"/>
      <c r="U1024" s="39"/>
      <c r="V1024" s="38"/>
    </row>
    <row r="1025" spans="1:22" s="140" customFormat="1" ht="15" x14ac:dyDescent="0.25">
      <c r="B1025" s="334"/>
      <c r="C1025" s="87"/>
      <c r="D1025" s="219" t="s">
        <v>1132</v>
      </c>
      <c r="E1025" s="338">
        <v>1012</v>
      </c>
      <c r="F1025" s="275">
        <f t="shared" si="120"/>
        <v>4248</v>
      </c>
      <c r="G1025" s="131">
        <v>1</v>
      </c>
      <c r="H1025" s="274"/>
      <c r="I1025" s="119" t="s">
        <v>427</v>
      </c>
      <c r="J1025" s="327">
        <f t="shared" si="119"/>
        <v>2324</v>
      </c>
      <c r="K1025" s="283" t="s">
        <v>1267</v>
      </c>
      <c r="L1025" s="272" t="s">
        <v>566</v>
      </c>
      <c r="M1025" s="272" t="s">
        <v>493</v>
      </c>
      <c r="N1025" s="272" t="s">
        <v>296</v>
      </c>
      <c r="O1025" s="47"/>
      <c r="Q1025" s="254"/>
      <c r="R1025" s="39"/>
      <c r="S1025" s="31"/>
      <c r="T1025" s="31"/>
      <c r="U1025" s="39"/>
      <c r="V1025" s="38"/>
    </row>
    <row r="1026" spans="1:22" s="140" customFormat="1" ht="15" x14ac:dyDescent="0.25">
      <c r="B1026" s="334"/>
      <c r="C1026" s="87"/>
      <c r="D1026" s="219" t="s">
        <v>1133</v>
      </c>
      <c r="E1026" s="338">
        <v>1013</v>
      </c>
      <c r="F1026" s="275">
        <f t="shared" si="120"/>
        <v>4252</v>
      </c>
      <c r="G1026" s="131">
        <v>1</v>
      </c>
      <c r="H1026" s="274"/>
      <c r="I1026" s="119" t="s">
        <v>427</v>
      </c>
      <c r="J1026" s="327">
        <f t="shared" si="119"/>
        <v>2326</v>
      </c>
      <c r="K1026" s="283" t="s">
        <v>1268</v>
      </c>
      <c r="L1026" s="272" t="s">
        <v>566</v>
      </c>
      <c r="M1026" s="272" t="s">
        <v>494</v>
      </c>
      <c r="N1026" s="272" t="s">
        <v>296</v>
      </c>
      <c r="O1026" s="47"/>
      <c r="Q1026" s="254"/>
      <c r="R1026" s="39"/>
      <c r="S1026" s="31"/>
      <c r="T1026" s="31"/>
      <c r="U1026" s="39"/>
      <c r="V1026" s="38"/>
    </row>
    <row r="1027" spans="1:22" s="140" customFormat="1" ht="15" x14ac:dyDescent="0.25">
      <c r="B1027" s="334"/>
      <c r="C1027" s="87"/>
      <c r="D1027" s="219" t="s">
        <v>1134</v>
      </c>
      <c r="E1027" s="338">
        <v>1014</v>
      </c>
      <c r="F1027" s="275">
        <f t="shared" si="120"/>
        <v>4256</v>
      </c>
      <c r="G1027" s="131">
        <v>1</v>
      </c>
      <c r="H1027" s="274"/>
      <c r="I1027" s="119" t="s">
        <v>427</v>
      </c>
      <c r="J1027" s="327">
        <f t="shared" si="119"/>
        <v>2328</v>
      </c>
      <c r="K1027" s="283" t="s">
        <v>1269</v>
      </c>
      <c r="L1027" s="272" t="s">
        <v>566</v>
      </c>
      <c r="M1027" s="272" t="s">
        <v>492</v>
      </c>
      <c r="N1027" s="272" t="s">
        <v>296</v>
      </c>
      <c r="O1027" s="47"/>
      <c r="Q1027" s="254"/>
      <c r="R1027" s="39"/>
      <c r="S1027" s="31"/>
      <c r="T1027" s="31"/>
      <c r="U1027" s="39"/>
      <c r="V1027" s="38"/>
    </row>
    <row r="1028" spans="1:22" s="140" customFormat="1" ht="15" x14ac:dyDescent="0.25">
      <c r="B1028" s="334"/>
      <c r="C1028" s="87"/>
      <c r="D1028" s="219" t="s">
        <v>1135</v>
      </c>
      <c r="E1028" s="338">
        <v>1015</v>
      </c>
      <c r="F1028" s="275">
        <f t="shared" si="120"/>
        <v>4260</v>
      </c>
      <c r="G1028" s="131">
        <v>1</v>
      </c>
      <c r="H1028" s="274"/>
      <c r="I1028" s="119" t="s">
        <v>427</v>
      </c>
      <c r="J1028" s="327">
        <f t="shared" si="119"/>
        <v>2330</v>
      </c>
      <c r="K1028" s="283" t="s">
        <v>1270</v>
      </c>
      <c r="L1028" s="272" t="s">
        <v>566</v>
      </c>
      <c r="M1028" s="272" t="s">
        <v>484</v>
      </c>
      <c r="N1028" s="272" t="s">
        <v>296</v>
      </c>
      <c r="O1028" s="47"/>
      <c r="Q1028" s="254"/>
      <c r="R1028" s="39"/>
      <c r="S1028" s="31"/>
      <c r="T1028" s="31"/>
      <c r="U1028" s="39"/>
      <c r="V1028" s="38"/>
    </row>
    <row r="1029" spans="1:22" s="140" customFormat="1" ht="15" x14ac:dyDescent="0.25">
      <c r="B1029" s="334"/>
      <c r="C1029" s="87"/>
      <c r="D1029" s="219" t="s">
        <v>1136</v>
      </c>
      <c r="E1029" s="338">
        <v>1016</v>
      </c>
      <c r="F1029" s="275">
        <f t="shared" si="120"/>
        <v>4264</v>
      </c>
      <c r="G1029" s="131">
        <v>1</v>
      </c>
      <c r="H1029" s="274"/>
      <c r="I1029" s="119" t="s">
        <v>427</v>
      </c>
      <c r="J1029" s="327">
        <f t="shared" si="119"/>
        <v>2332</v>
      </c>
      <c r="K1029" s="283" t="s">
        <v>1271</v>
      </c>
      <c r="L1029" s="272" t="s">
        <v>566</v>
      </c>
      <c r="M1029" s="272" t="s">
        <v>485</v>
      </c>
      <c r="N1029" s="272" t="s">
        <v>296</v>
      </c>
      <c r="O1029" s="47"/>
      <c r="Q1029" s="254"/>
      <c r="R1029" s="39"/>
      <c r="S1029" s="31"/>
      <c r="T1029" s="31"/>
      <c r="U1029" s="39"/>
      <c r="V1029" s="38"/>
    </row>
    <row r="1030" spans="1:22" s="140" customFormat="1" ht="15" x14ac:dyDescent="0.25">
      <c r="B1030" s="334"/>
      <c r="C1030" s="87"/>
      <c r="D1030" s="262" t="s">
        <v>1137</v>
      </c>
      <c r="E1030" s="338">
        <v>1017</v>
      </c>
      <c r="F1030" s="275">
        <f t="shared" si="120"/>
        <v>4268</v>
      </c>
      <c r="G1030" s="274"/>
      <c r="H1030" s="274"/>
      <c r="I1030" s="119" t="s">
        <v>427</v>
      </c>
      <c r="J1030" s="327">
        <f t="shared" si="119"/>
        <v>2334</v>
      </c>
      <c r="K1030" s="303" t="str">
        <f>CONCATENATE("Cumule Energie Réactive positive soutirée de la Grille D, enregistré en période P-1 [",J1022,"-",J1029,"]")</f>
        <v>Cumule Energie Réactive positive soutirée de la Grille D, enregistré en période P-1 [2318-2332]</v>
      </c>
      <c r="L1030" s="264" t="s">
        <v>566</v>
      </c>
      <c r="M1030" s="264" t="s">
        <v>779</v>
      </c>
      <c r="N1030" s="264" t="s">
        <v>296</v>
      </c>
      <c r="O1030" s="47"/>
      <c r="Q1030" s="254"/>
      <c r="R1030" s="39"/>
      <c r="S1030" s="31"/>
      <c r="T1030" s="31"/>
      <c r="U1030" s="39"/>
      <c r="V1030" s="38"/>
    </row>
    <row r="1031" spans="1:22" s="140" customFormat="1" ht="15" x14ac:dyDescent="0.25">
      <c r="A1031" s="140" t="s">
        <v>1108</v>
      </c>
      <c r="B1031" s="334"/>
      <c r="C1031" s="87"/>
      <c r="D1031" s="219" t="s">
        <v>1129</v>
      </c>
      <c r="E1031" s="338">
        <v>1018</v>
      </c>
      <c r="F1031" s="275">
        <f t="shared" si="120"/>
        <v>4272</v>
      </c>
      <c r="G1031" s="131">
        <v>1</v>
      </c>
      <c r="H1031" s="274"/>
      <c r="I1031" s="119" t="s">
        <v>427</v>
      </c>
      <c r="J1031" s="327">
        <f t="shared" si="119"/>
        <v>2336</v>
      </c>
      <c r="K1031" s="283" t="s">
        <v>1272</v>
      </c>
      <c r="L1031" s="272" t="s">
        <v>566</v>
      </c>
      <c r="M1031" s="272" t="s">
        <v>490</v>
      </c>
      <c r="N1031" s="272" t="s">
        <v>296</v>
      </c>
      <c r="O1031" s="47"/>
      <c r="Q1031" s="254"/>
      <c r="R1031" s="39"/>
      <c r="S1031" s="31"/>
      <c r="T1031" s="31"/>
      <c r="U1031" s="39"/>
      <c r="V1031" s="38"/>
    </row>
    <row r="1032" spans="1:22" s="140" customFormat="1" ht="15" x14ac:dyDescent="0.25">
      <c r="A1032" s="38">
        <f>LEN(A1031)</f>
        <v>8</v>
      </c>
      <c r="B1032" s="334"/>
      <c r="C1032" s="87"/>
      <c r="D1032" s="219" t="s">
        <v>1138</v>
      </c>
      <c r="E1032" s="338">
        <v>1019</v>
      </c>
      <c r="F1032" s="275">
        <f t="shared" si="120"/>
        <v>4276</v>
      </c>
      <c r="G1032" s="131">
        <v>1</v>
      </c>
      <c r="H1032" s="274"/>
      <c r="I1032" s="119" t="s">
        <v>427</v>
      </c>
      <c r="J1032" s="327">
        <f t="shared" si="119"/>
        <v>2338</v>
      </c>
      <c r="K1032" s="283" t="s">
        <v>1273</v>
      </c>
      <c r="L1032" s="272" t="s">
        <v>566</v>
      </c>
      <c r="M1032" s="272" t="s">
        <v>483</v>
      </c>
      <c r="N1032" s="272" t="s">
        <v>296</v>
      </c>
      <c r="O1032" s="47"/>
      <c r="Q1032" s="254"/>
      <c r="R1032" s="39"/>
      <c r="S1032" s="31"/>
      <c r="T1032" s="31"/>
      <c r="U1032" s="39"/>
      <c r="V1032" s="38"/>
    </row>
    <row r="1033" spans="1:22" s="140" customFormat="1" ht="15" x14ac:dyDescent="0.25">
      <c r="B1033" s="334"/>
      <c r="C1033" s="87"/>
      <c r="D1033" s="219" t="s">
        <v>1139</v>
      </c>
      <c r="E1033" s="338">
        <v>1020</v>
      </c>
      <c r="F1033" s="275">
        <f t="shared" si="120"/>
        <v>4280</v>
      </c>
      <c r="G1033" s="131">
        <v>1</v>
      </c>
      <c r="H1033" s="274"/>
      <c r="I1033" s="119" t="s">
        <v>427</v>
      </c>
      <c r="J1033" s="327">
        <f t="shared" si="119"/>
        <v>2340</v>
      </c>
      <c r="K1033" s="283" t="s">
        <v>1274</v>
      </c>
      <c r="L1033" s="272" t="s">
        <v>566</v>
      </c>
      <c r="M1033" s="272" t="s">
        <v>491</v>
      </c>
      <c r="N1033" s="272" t="s">
        <v>296</v>
      </c>
      <c r="O1033" s="47"/>
      <c r="Q1033" s="254"/>
      <c r="R1033" s="39"/>
      <c r="S1033" s="31"/>
      <c r="T1033" s="31"/>
      <c r="U1033" s="39"/>
      <c r="V1033" s="38"/>
    </row>
    <row r="1034" spans="1:22" s="140" customFormat="1" ht="15" x14ac:dyDescent="0.25">
      <c r="B1034" s="334"/>
      <c r="C1034" s="87"/>
      <c r="D1034" s="219" t="s">
        <v>1140</v>
      </c>
      <c r="E1034" s="338">
        <v>1021</v>
      </c>
      <c r="F1034" s="275">
        <f t="shared" si="120"/>
        <v>4284</v>
      </c>
      <c r="G1034" s="131">
        <v>1</v>
      </c>
      <c r="H1034" s="274"/>
      <c r="I1034" s="119" t="s">
        <v>427</v>
      </c>
      <c r="J1034" s="327">
        <f t="shared" si="119"/>
        <v>2342</v>
      </c>
      <c r="K1034" s="283" t="s">
        <v>1275</v>
      </c>
      <c r="L1034" s="272" t="s">
        <v>566</v>
      </c>
      <c r="M1034" s="272" t="s">
        <v>493</v>
      </c>
      <c r="N1034" s="272" t="s">
        <v>296</v>
      </c>
      <c r="O1034" s="47"/>
      <c r="Q1034" s="254"/>
      <c r="R1034" s="39"/>
      <c r="S1034" s="31"/>
      <c r="T1034" s="31"/>
      <c r="U1034" s="39"/>
      <c r="V1034" s="38"/>
    </row>
    <row r="1035" spans="1:22" s="140" customFormat="1" ht="15" x14ac:dyDescent="0.25">
      <c r="B1035" s="334"/>
      <c r="C1035" s="87"/>
      <c r="D1035" s="219" t="s">
        <v>1141</v>
      </c>
      <c r="E1035" s="338">
        <v>1022</v>
      </c>
      <c r="F1035" s="275">
        <f t="shared" si="120"/>
        <v>4288</v>
      </c>
      <c r="G1035" s="131">
        <v>1</v>
      </c>
      <c r="H1035" s="274"/>
      <c r="I1035" s="119" t="s">
        <v>427</v>
      </c>
      <c r="J1035" s="327">
        <f t="shared" si="119"/>
        <v>2344</v>
      </c>
      <c r="K1035" s="283" t="s">
        <v>1276</v>
      </c>
      <c r="L1035" s="272" t="s">
        <v>566</v>
      </c>
      <c r="M1035" s="272" t="s">
        <v>494</v>
      </c>
      <c r="N1035" s="272" t="s">
        <v>296</v>
      </c>
      <c r="O1035" s="47"/>
      <c r="Q1035" s="254"/>
      <c r="R1035" s="39"/>
      <c r="S1035" s="31"/>
      <c r="T1035" s="31"/>
      <c r="U1035" s="39"/>
      <c r="V1035" s="38"/>
    </row>
    <row r="1036" spans="1:22" s="140" customFormat="1" ht="15" x14ac:dyDescent="0.25">
      <c r="B1036" s="334"/>
      <c r="C1036" s="87"/>
      <c r="D1036" s="219" t="s">
        <v>1142</v>
      </c>
      <c r="E1036" s="338">
        <v>1023</v>
      </c>
      <c r="F1036" s="275">
        <f t="shared" si="120"/>
        <v>4292</v>
      </c>
      <c r="G1036" s="131">
        <v>1</v>
      </c>
      <c r="H1036" s="274"/>
      <c r="I1036" s="119" t="s">
        <v>427</v>
      </c>
      <c r="J1036" s="327">
        <f t="shared" si="119"/>
        <v>2346</v>
      </c>
      <c r="K1036" s="283" t="s">
        <v>1277</v>
      </c>
      <c r="L1036" s="272" t="s">
        <v>566</v>
      </c>
      <c r="M1036" s="272" t="s">
        <v>492</v>
      </c>
      <c r="N1036" s="272" t="s">
        <v>296</v>
      </c>
      <c r="O1036" s="47"/>
      <c r="Q1036" s="254"/>
      <c r="R1036" s="39"/>
      <c r="S1036" s="31"/>
      <c r="T1036" s="31"/>
      <c r="U1036" s="39"/>
      <c r="V1036" s="38"/>
    </row>
    <row r="1037" spans="1:22" s="140" customFormat="1" ht="15" x14ac:dyDescent="0.25">
      <c r="B1037" s="334"/>
      <c r="C1037" s="87"/>
      <c r="D1037" s="219" t="s">
        <v>1143</v>
      </c>
      <c r="E1037" s="338">
        <v>1024</v>
      </c>
      <c r="F1037" s="275">
        <f t="shared" si="120"/>
        <v>4296</v>
      </c>
      <c r="G1037" s="131">
        <v>1</v>
      </c>
      <c r="H1037" s="274"/>
      <c r="I1037" s="119" t="s">
        <v>427</v>
      </c>
      <c r="J1037" s="327">
        <f t="shared" si="119"/>
        <v>2348</v>
      </c>
      <c r="K1037" s="283" t="s">
        <v>1278</v>
      </c>
      <c r="L1037" s="272" t="s">
        <v>566</v>
      </c>
      <c r="M1037" s="272" t="s">
        <v>484</v>
      </c>
      <c r="N1037" s="272" t="s">
        <v>296</v>
      </c>
      <c r="O1037" s="47"/>
      <c r="Q1037" s="254"/>
      <c r="R1037" s="39"/>
      <c r="S1037" s="31"/>
      <c r="T1037" s="31"/>
      <c r="U1037" s="39"/>
      <c r="V1037" s="38"/>
    </row>
    <row r="1038" spans="1:22" s="140" customFormat="1" ht="15" x14ac:dyDescent="0.25">
      <c r="B1038" s="334"/>
      <c r="C1038" s="87"/>
      <c r="D1038" s="219" t="s">
        <v>1144</v>
      </c>
      <c r="E1038" s="338">
        <v>1025</v>
      </c>
      <c r="F1038" s="275">
        <f t="shared" si="120"/>
        <v>4300</v>
      </c>
      <c r="G1038" s="131">
        <v>1</v>
      </c>
      <c r="H1038" s="274"/>
      <c r="I1038" s="119" t="s">
        <v>427</v>
      </c>
      <c r="J1038" s="327">
        <f t="shared" si="119"/>
        <v>2350</v>
      </c>
      <c r="K1038" s="283" t="s">
        <v>1279</v>
      </c>
      <c r="L1038" s="272" t="s">
        <v>566</v>
      </c>
      <c r="M1038" s="272" t="s">
        <v>485</v>
      </c>
      <c r="N1038" s="272" t="s">
        <v>296</v>
      </c>
      <c r="O1038" s="47"/>
      <c r="Q1038" s="254"/>
      <c r="R1038" s="39"/>
      <c r="S1038" s="31"/>
      <c r="T1038" s="31"/>
      <c r="U1038" s="39"/>
      <c r="V1038" s="38"/>
    </row>
    <row r="1039" spans="1:22" s="140" customFormat="1" ht="15" x14ac:dyDescent="0.25">
      <c r="B1039" s="334"/>
      <c r="C1039" s="87"/>
      <c r="D1039" s="262" t="s">
        <v>1145</v>
      </c>
      <c r="E1039" s="338">
        <v>1026</v>
      </c>
      <c r="F1039" s="275">
        <f t="shared" si="120"/>
        <v>4304</v>
      </c>
      <c r="G1039" s="274"/>
      <c r="H1039" s="274"/>
      <c r="I1039" s="119" t="s">
        <v>427</v>
      </c>
      <c r="J1039" s="327">
        <f t="shared" si="119"/>
        <v>2352</v>
      </c>
      <c r="K1039" s="303" t="str">
        <f>CONCATENATE("Cumule Energie Réactive positive soutirée de la Grille D, enregistré en période P-1 [",J1031,"-",J1038,"]")</f>
        <v>Cumule Energie Réactive positive soutirée de la Grille D, enregistré en période P-1 [2336-2350]</v>
      </c>
      <c r="L1039" s="264" t="s">
        <v>566</v>
      </c>
      <c r="M1039" s="264" t="s">
        <v>779</v>
      </c>
      <c r="N1039" s="264" t="s">
        <v>296</v>
      </c>
      <c r="O1039" s="47"/>
      <c r="Q1039" s="254"/>
      <c r="R1039" s="39"/>
      <c r="S1039" s="31"/>
      <c r="T1039" s="31"/>
      <c r="U1039" s="39"/>
      <c r="V1039" s="38"/>
    </row>
    <row r="1040" spans="1:22" ht="15" x14ac:dyDescent="0.25">
      <c r="A1040" s="109"/>
      <c r="B1040" s="334"/>
      <c r="C1040" s="87"/>
      <c r="D1040" s="219" t="s">
        <v>444</v>
      </c>
      <c r="E1040" s="338">
        <v>1027</v>
      </c>
      <c r="F1040" s="275">
        <f t="shared" si="113"/>
        <v>4308</v>
      </c>
      <c r="G1040" s="131">
        <v>1</v>
      </c>
      <c r="H1040" s="274"/>
      <c r="I1040" s="119" t="s">
        <v>427</v>
      </c>
      <c r="J1040" s="327">
        <f t="shared" si="119"/>
        <v>2354</v>
      </c>
      <c r="K1040" s="283" t="s">
        <v>569</v>
      </c>
      <c r="L1040" s="46" t="s">
        <v>568</v>
      </c>
      <c r="M1040" s="85" t="s">
        <v>166</v>
      </c>
      <c r="N1040" s="272" t="s">
        <v>292</v>
      </c>
      <c r="O1040" s="47"/>
      <c r="Q1040" s="254"/>
      <c r="S1040" s="17"/>
      <c r="T1040" s="17"/>
    </row>
    <row r="1041" spans="1:22" ht="15" x14ac:dyDescent="0.25">
      <c r="B1041" s="334"/>
      <c r="C1041" s="87"/>
      <c r="D1041" s="219" t="s">
        <v>445</v>
      </c>
      <c r="E1041" s="338">
        <v>1028</v>
      </c>
      <c r="F1041" s="275">
        <f t="shared" si="113"/>
        <v>4312</v>
      </c>
      <c r="G1041" s="131">
        <v>1</v>
      </c>
      <c r="H1041" s="274"/>
      <c r="I1041" s="119" t="s">
        <v>427</v>
      </c>
      <c r="J1041" s="327">
        <f t="shared" si="119"/>
        <v>2356</v>
      </c>
      <c r="K1041" s="283" t="s">
        <v>570</v>
      </c>
      <c r="L1041" s="46" t="s">
        <v>568</v>
      </c>
      <c r="M1041" s="85" t="s">
        <v>166</v>
      </c>
      <c r="N1041" s="143" t="s">
        <v>292</v>
      </c>
      <c r="O1041" s="47"/>
      <c r="Q1041" s="254"/>
      <c r="S1041" s="17"/>
      <c r="T1041" s="17"/>
    </row>
    <row r="1042" spans="1:22" ht="15" x14ac:dyDescent="0.25">
      <c r="B1042" s="334"/>
      <c r="C1042" s="87"/>
      <c r="D1042" s="219" t="s">
        <v>446</v>
      </c>
      <c r="E1042" s="338">
        <v>1029</v>
      </c>
      <c r="F1042" s="275">
        <f t="shared" si="113"/>
        <v>4316</v>
      </c>
      <c r="G1042" s="131">
        <v>1</v>
      </c>
      <c r="H1042" s="274"/>
      <c r="I1042" s="119" t="s">
        <v>427</v>
      </c>
      <c r="J1042" s="327">
        <f t="shared" si="119"/>
        <v>2358</v>
      </c>
      <c r="K1042" s="283" t="s">
        <v>571</v>
      </c>
      <c r="L1042" s="46" t="s">
        <v>568</v>
      </c>
      <c r="M1042" s="85" t="s">
        <v>166</v>
      </c>
      <c r="N1042" s="143" t="s">
        <v>292</v>
      </c>
      <c r="O1042" s="47"/>
      <c r="Q1042" s="254"/>
      <c r="S1042" s="17"/>
      <c r="T1042" s="17"/>
    </row>
    <row r="1043" spans="1:22" ht="15" x14ac:dyDescent="0.25">
      <c r="B1043" s="334"/>
      <c r="C1043" s="87"/>
      <c r="D1043" s="219" t="s">
        <v>447</v>
      </c>
      <c r="E1043" s="338">
        <v>1030</v>
      </c>
      <c r="F1043" s="275">
        <f t="shared" si="113"/>
        <v>4320</v>
      </c>
      <c r="G1043" s="131">
        <v>1</v>
      </c>
      <c r="H1043" s="274"/>
      <c r="I1043" s="119" t="s">
        <v>427</v>
      </c>
      <c r="J1043" s="327">
        <f t="shared" si="119"/>
        <v>2360</v>
      </c>
      <c r="K1043" s="283" t="s">
        <v>572</v>
      </c>
      <c r="L1043" s="46" t="s">
        <v>568</v>
      </c>
      <c r="M1043" s="85" t="s">
        <v>166</v>
      </c>
      <c r="N1043" s="143" t="s">
        <v>292</v>
      </c>
      <c r="O1043" s="47"/>
      <c r="Q1043" s="254"/>
      <c r="S1043" s="17"/>
      <c r="T1043" s="17"/>
    </row>
    <row r="1044" spans="1:22" ht="15" x14ac:dyDescent="0.25">
      <c r="A1044" s="109"/>
      <c r="B1044" s="334"/>
      <c r="C1044" s="87"/>
      <c r="D1044" s="219" t="s">
        <v>448</v>
      </c>
      <c r="E1044" s="338">
        <v>1031</v>
      </c>
      <c r="F1044" s="275">
        <f t="shared" si="113"/>
        <v>4324</v>
      </c>
      <c r="G1044" s="131">
        <v>1</v>
      </c>
      <c r="H1044" s="274"/>
      <c r="I1044" s="119" t="s">
        <v>427</v>
      </c>
      <c r="J1044" s="327">
        <f t="shared" si="119"/>
        <v>2362</v>
      </c>
      <c r="K1044" s="283" t="s">
        <v>573</v>
      </c>
      <c r="L1044" s="46" t="s">
        <v>568</v>
      </c>
      <c r="M1044" s="85" t="s">
        <v>166</v>
      </c>
      <c r="N1044" s="143" t="s">
        <v>292</v>
      </c>
      <c r="O1044" s="47"/>
      <c r="Q1044" s="254"/>
      <c r="S1044" s="17"/>
      <c r="T1044" s="17"/>
    </row>
    <row r="1045" spans="1:22" ht="15" x14ac:dyDescent="0.25">
      <c r="B1045" s="334"/>
      <c r="C1045" s="87"/>
      <c r="D1045" s="219" t="s">
        <v>449</v>
      </c>
      <c r="E1045" s="338">
        <v>1032</v>
      </c>
      <c r="F1045" s="275">
        <f t="shared" si="113"/>
        <v>4328</v>
      </c>
      <c r="G1045" s="131">
        <v>1</v>
      </c>
      <c r="H1045" s="274"/>
      <c r="I1045" s="119" t="s">
        <v>427</v>
      </c>
      <c r="J1045" s="327">
        <f t="shared" si="119"/>
        <v>2364</v>
      </c>
      <c r="K1045" s="283" t="s">
        <v>574</v>
      </c>
      <c r="L1045" s="46" t="s">
        <v>568</v>
      </c>
      <c r="M1045" s="85" t="s">
        <v>166</v>
      </c>
      <c r="N1045" s="143" t="s">
        <v>292</v>
      </c>
      <c r="O1045" s="47"/>
      <c r="Q1045" s="254"/>
      <c r="S1045" s="17"/>
      <c r="T1045" s="17"/>
    </row>
    <row r="1046" spans="1:22" ht="15" x14ac:dyDescent="0.25">
      <c r="B1046" s="334"/>
      <c r="C1046" s="87"/>
      <c r="D1046" s="219" t="s">
        <v>450</v>
      </c>
      <c r="E1046" s="338">
        <v>1033</v>
      </c>
      <c r="F1046" s="275">
        <f t="shared" si="113"/>
        <v>4332</v>
      </c>
      <c r="G1046" s="131">
        <v>1</v>
      </c>
      <c r="H1046" s="274"/>
      <c r="I1046" s="119" t="s">
        <v>427</v>
      </c>
      <c r="J1046" s="327">
        <f t="shared" si="119"/>
        <v>2366</v>
      </c>
      <c r="K1046" s="283" t="s">
        <v>575</v>
      </c>
      <c r="L1046" s="46" t="s">
        <v>568</v>
      </c>
      <c r="M1046" s="85" t="s">
        <v>166</v>
      </c>
      <c r="N1046" s="143" t="s">
        <v>292</v>
      </c>
      <c r="O1046" s="47"/>
      <c r="Q1046" s="254"/>
      <c r="S1046" s="17"/>
      <c r="T1046" s="17"/>
    </row>
    <row r="1047" spans="1:22" ht="15" x14ac:dyDescent="0.25">
      <c r="B1047" s="334"/>
      <c r="C1047" s="87"/>
      <c r="D1047" s="219" t="s">
        <v>451</v>
      </c>
      <c r="E1047" s="338">
        <v>1034</v>
      </c>
      <c r="F1047" s="275">
        <f t="shared" si="113"/>
        <v>4336</v>
      </c>
      <c r="G1047" s="131">
        <v>1</v>
      </c>
      <c r="H1047" s="81"/>
      <c r="I1047" s="119" t="s">
        <v>427</v>
      </c>
      <c r="J1047" s="327">
        <f t="shared" si="119"/>
        <v>2368</v>
      </c>
      <c r="K1047" s="283" t="s">
        <v>576</v>
      </c>
      <c r="L1047" s="46" t="s">
        <v>568</v>
      </c>
      <c r="M1047" s="85" t="s">
        <v>166</v>
      </c>
      <c r="N1047" s="143" t="s">
        <v>292</v>
      </c>
      <c r="O1047" s="47"/>
      <c r="Q1047" s="254"/>
      <c r="S1047" s="17"/>
      <c r="T1047" s="17"/>
    </row>
    <row r="1048" spans="1:22" ht="15" x14ac:dyDescent="0.25">
      <c r="B1048" s="334"/>
      <c r="C1048" s="87"/>
      <c r="D1048" s="79" t="s">
        <v>364</v>
      </c>
      <c r="E1048" s="338">
        <v>1035</v>
      </c>
      <c r="F1048" s="275">
        <f t="shared" si="113"/>
        <v>4340</v>
      </c>
      <c r="G1048" s="81"/>
      <c r="H1048" s="81"/>
      <c r="I1048" s="119" t="s">
        <v>427</v>
      </c>
      <c r="J1048" s="327">
        <f t="shared" si="119"/>
        <v>2370</v>
      </c>
      <c r="K1048" s="45"/>
      <c r="L1048" s="143"/>
      <c r="M1048" s="48"/>
      <c r="N1048" s="48"/>
      <c r="O1048" s="47"/>
      <c r="Q1048" s="254"/>
      <c r="R1048" s="38"/>
      <c r="S1048" s="208"/>
      <c r="T1048" s="208"/>
      <c r="U1048" s="38"/>
      <c r="V1048" s="38"/>
    </row>
    <row r="1049" spans="1:22" ht="15" x14ac:dyDescent="0.25">
      <c r="B1049" s="334"/>
      <c r="C1049" s="87"/>
      <c r="D1049" s="219" t="s">
        <v>452</v>
      </c>
      <c r="E1049" s="338">
        <v>1036</v>
      </c>
      <c r="F1049" s="275">
        <f t="shared" si="113"/>
        <v>4344</v>
      </c>
      <c r="G1049" s="131">
        <v>4</v>
      </c>
      <c r="H1049" s="81"/>
      <c r="I1049" s="119" t="s">
        <v>427</v>
      </c>
      <c r="J1049" s="327">
        <f t="shared" si="119"/>
        <v>2372</v>
      </c>
      <c r="K1049" s="283" t="s">
        <v>577</v>
      </c>
      <c r="L1049" s="46" t="s">
        <v>568</v>
      </c>
      <c r="M1049" s="85" t="s">
        <v>166</v>
      </c>
      <c r="N1049" s="46" t="s">
        <v>568</v>
      </c>
      <c r="O1049" s="144" t="s">
        <v>686</v>
      </c>
      <c r="Q1049" s="254"/>
      <c r="S1049" s="17"/>
      <c r="T1049" s="17"/>
    </row>
    <row r="1050" spans="1:22" ht="15" x14ac:dyDescent="0.25">
      <c r="B1050" s="334"/>
      <c r="C1050" s="87"/>
      <c r="D1050" s="219" t="s">
        <v>453</v>
      </c>
      <c r="E1050" s="338">
        <v>1037</v>
      </c>
      <c r="F1050" s="275">
        <f t="shared" si="113"/>
        <v>4348</v>
      </c>
      <c r="G1050" s="131">
        <v>4</v>
      </c>
      <c r="H1050" s="81"/>
      <c r="I1050" s="119" t="s">
        <v>427</v>
      </c>
      <c r="J1050" s="327">
        <f t="shared" si="119"/>
        <v>2374</v>
      </c>
      <c r="K1050" s="283" t="s">
        <v>578</v>
      </c>
      <c r="L1050" s="46" t="s">
        <v>568</v>
      </c>
      <c r="M1050" s="85" t="s">
        <v>166</v>
      </c>
      <c r="N1050" s="46" t="s">
        <v>568</v>
      </c>
      <c r="O1050" s="144" t="s">
        <v>686</v>
      </c>
      <c r="Q1050" s="254"/>
      <c r="S1050" s="17"/>
      <c r="T1050" s="17"/>
    </row>
    <row r="1051" spans="1:22" ht="15" x14ac:dyDescent="0.25">
      <c r="B1051" s="334"/>
      <c r="C1051" s="87"/>
      <c r="D1051" s="219" t="s">
        <v>454</v>
      </c>
      <c r="E1051" s="338">
        <v>1038</v>
      </c>
      <c r="F1051" s="275">
        <f t="shared" si="113"/>
        <v>4352</v>
      </c>
      <c r="G1051" s="131">
        <v>4</v>
      </c>
      <c r="H1051" s="81"/>
      <c r="I1051" s="119" t="s">
        <v>427</v>
      </c>
      <c r="J1051" s="327">
        <f t="shared" si="119"/>
        <v>2376</v>
      </c>
      <c r="K1051" s="283" t="s">
        <v>579</v>
      </c>
      <c r="L1051" s="46" t="s">
        <v>568</v>
      </c>
      <c r="M1051" s="85" t="s">
        <v>166</v>
      </c>
      <c r="N1051" s="46" t="s">
        <v>568</v>
      </c>
      <c r="O1051" s="144" t="s">
        <v>686</v>
      </c>
      <c r="Q1051" s="254"/>
      <c r="S1051" s="17"/>
      <c r="T1051" s="17"/>
    </row>
    <row r="1052" spans="1:22" ht="15" x14ac:dyDescent="0.25">
      <c r="B1052" s="334"/>
      <c r="C1052" s="87"/>
      <c r="D1052" s="219" t="s">
        <v>455</v>
      </c>
      <c r="E1052" s="338">
        <v>1039</v>
      </c>
      <c r="F1052" s="275">
        <f t="shared" ref="F1052:F1074" si="121">4*(O$11*(D$11-1)+E1052)+F$12</f>
        <v>4356</v>
      </c>
      <c r="G1052" s="131">
        <v>4</v>
      </c>
      <c r="H1052" s="81"/>
      <c r="I1052" s="119" t="s">
        <v>427</v>
      </c>
      <c r="J1052" s="327">
        <f t="shared" si="119"/>
        <v>2378</v>
      </c>
      <c r="K1052" s="283" t="s">
        <v>580</v>
      </c>
      <c r="L1052" s="46" t="s">
        <v>568</v>
      </c>
      <c r="M1052" s="85" t="s">
        <v>166</v>
      </c>
      <c r="N1052" s="46" t="s">
        <v>568</v>
      </c>
      <c r="O1052" s="144" t="s">
        <v>686</v>
      </c>
      <c r="Q1052" s="254"/>
      <c r="S1052" s="17"/>
      <c r="T1052" s="17"/>
    </row>
    <row r="1053" spans="1:22" ht="15" x14ac:dyDescent="0.25">
      <c r="B1053" s="334"/>
      <c r="C1053" s="87"/>
      <c r="D1053" s="219" t="s">
        <v>456</v>
      </c>
      <c r="E1053" s="338">
        <v>1040</v>
      </c>
      <c r="F1053" s="275">
        <f t="shared" si="121"/>
        <v>4360</v>
      </c>
      <c r="G1053" s="131">
        <v>4</v>
      </c>
      <c r="H1053" s="81"/>
      <c r="I1053" s="119" t="s">
        <v>427</v>
      </c>
      <c r="J1053" s="327">
        <f t="shared" si="119"/>
        <v>2380</v>
      </c>
      <c r="K1053" s="283" t="s">
        <v>581</v>
      </c>
      <c r="L1053" s="46" t="s">
        <v>568</v>
      </c>
      <c r="M1053" s="85" t="s">
        <v>166</v>
      </c>
      <c r="N1053" s="46" t="s">
        <v>568</v>
      </c>
      <c r="O1053" s="144" t="s">
        <v>686</v>
      </c>
      <c r="Q1053" s="254"/>
      <c r="S1053" s="17"/>
      <c r="T1053" s="17"/>
    </row>
    <row r="1054" spans="1:22" ht="15" x14ac:dyDescent="0.25">
      <c r="B1054" s="334"/>
      <c r="C1054" s="87"/>
      <c r="D1054" s="219" t="s">
        <v>457</v>
      </c>
      <c r="E1054" s="338">
        <v>1041</v>
      </c>
      <c r="F1054" s="275">
        <f t="shared" si="121"/>
        <v>4364</v>
      </c>
      <c r="G1054" s="131">
        <v>4</v>
      </c>
      <c r="H1054" s="81"/>
      <c r="I1054" s="119" t="s">
        <v>427</v>
      </c>
      <c r="J1054" s="327">
        <f t="shared" si="119"/>
        <v>2382</v>
      </c>
      <c r="K1054" s="283" t="s">
        <v>582</v>
      </c>
      <c r="L1054" s="46" t="s">
        <v>568</v>
      </c>
      <c r="M1054" s="85" t="s">
        <v>166</v>
      </c>
      <c r="N1054" s="46" t="s">
        <v>568</v>
      </c>
      <c r="O1054" s="144" t="s">
        <v>686</v>
      </c>
      <c r="Q1054" s="254"/>
      <c r="S1054" s="17"/>
      <c r="T1054" s="17"/>
    </row>
    <row r="1055" spans="1:22" ht="15" x14ac:dyDescent="0.25">
      <c r="B1055" s="334"/>
      <c r="C1055" s="87"/>
      <c r="D1055" s="219" t="s">
        <v>458</v>
      </c>
      <c r="E1055" s="338">
        <v>1042</v>
      </c>
      <c r="F1055" s="275">
        <f t="shared" si="121"/>
        <v>4368</v>
      </c>
      <c r="G1055" s="131">
        <v>4</v>
      </c>
      <c r="H1055" s="81"/>
      <c r="I1055" s="119" t="s">
        <v>427</v>
      </c>
      <c r="J1055" s="327">
        <f t="shared" si="119"/>
        <v>2384</v>
      </c>
      <c r="K1055" s="283" t="s">
        <v>583</v>
      </c>
      <c r="L1055" s="46" t="s">
        <v>568</v>
      </c>
      <c r="M1055" s="85" t="s">
        <v>166</v>
      </c>
      <c r="N1055" s="46" t="s">
        <v>568</v>
      </c>
      <c r="O1055" s="144" t="s">
        <v>686</v>
      </c>
      <c r="Q1055" s="254"/>
      <c r="S1055" s="17"/>
      <c r="T1055" s="17"/>
    </row>
    <row r="1056" spans="1:22" ht="15" x14ac:dyDescent="0.25">
      <c r="B1056" s="334"/>
      <c r="C1056" s="87"/>
      <c r="D1056" s="219" t="s">
        <v>459</v>
      </c>
      <c r="E1056" s="338">
        <v>1043</v>
      </c>
      <c r="F1056" s="275">
        <f t="shared" si="121"/>
        <v>4372</v>
      </c>
      <c r="G1056" s="131">
        <v>4</v>
      </c>
      <c r="H1056" s="81"/>
      <c r="I1056" s="119" t="s">
        <v>427</v>
      </c>
      <c r="J1056" s="327">
        <f t="shared" si="119"/>
        <v>2386</v>
      </c>
      <c r="K1056" s="283" t="s">
        <v>584</v>
      </c>
      <c r="L1056" s="46" t="s">
        <v>568</v>
      </c>
      <c r="M1056" s="85" t="s">
        <v>166</v>
      </c>
      <c r="N1056" s="46" t="s">
        <v>568</v>
      </c>
      <c r="O1056" s="144" t="s">
        <v>686</v>
      </c>
      <c r="Q1056" s="254"/>
      <c r="S1056" s="17"/>
      <c r="T1056" s="17"/>
    </row>
    <row r="1057" spans="1:22" s="140" customFormat="1" ht="15" x14ac:dyDescent="0.25">
      <c r="A1057" s="38"/>
      <c r="B1057" s="334"/>
      <c r="C1057" s="87"/>
      <c r="D1057" s="79" t="s">
        <v>364</v>
      </c>
      <c r="E1057" s="338">
        <v>1044</v>
      </c>
      <c r="F1057" s="275">
        <f t="shared" si="121"/>
        <v>4376</v>
      </c>
      <c r="G1057" s="274"/>
      <c r="H1057" s="274"/>
      <c r="I1057" s="119" t="s">
        <v>427</v>
      </c>
      <c r="J1057" s="327">
        <f t="shared" si="119"/>
        <v>2388</v>
      </c>
      <c r="K1057" s="283"/>
      <c r="L1057" s="272"/>
      <c r="M1057" s="272"/>
      <c r="N1057" s="272"/>
      <c r="O1057" s="47"/>
      <c r="Q1057" s="254"/>
      <c r="R1057" s="38"/>
      <c r="S1057" s="208"/>
      <c r="T1057" s="208"/>
      <c r="U1057" s="38"/>
      <c r="V1057" s="38"/>
    </row>
    <row r="1058" spans="1:22" ht="15" x14ac:dyDescent="0.25">
      <c r="B1058" s="334"/>
      <c r="C1058" s="87"/>
      <c r="D1058" s="219" t="s">
        <v>490</v>
      </c>
      <c r="E1058" s="338">
        <v>1045</v>
      </c>
      <c r="F1058" s="275">
        <f t="shared" si="121"/>
        <v>4380</v>
      </c>
      <c r="G1058" s="131">
        <v>4</v>
      </c>
      <c r="H1058" s="81"/>
      <c r="I1058" s="119" t="s">
        <v>427</v>
      </c>
      <c r="J1058" s="327">
        <f t="shared" si="119"/>
        <v>2390</v>
      </c>
      <c r="K1058" s="283" t="s">
        <v>589</v>
      </c>
      <c r="L1058" s="46" t="s">
        <v>568</v>
      </c>
      <c r="M1058" s="85" t="s">
        <v>166</v>
      </c>
      <c r="N1058" s="46" t="s">
        <v>568</v>
      </c>
      <c r="O1058" s="144" t="s">
        <v>686</v>
      </c>
      <c r="Q1058" s="254"/>
      <c r="S1058" s="17"/>
      <c r="T1058" s="17"/>
    </row>
    <row r="1059" spans="1:22" ht="15" x14ac:dyDescent="0.25">
      <c r="B1059" s="334"/>
      <c r="C1059" s="87"/>
      <c r="D1059" s="219" t="s">
        <v>483</v>
      </c>
      <c r="E1059" s="338">
        <v>1046</v>
      </c>
      <c r="F1059" s="275">
        <f t="shared" si="121"/>
        <v>4384</v>
      </c>
      <c r="G1059" s="131">
        <v>4</v>
      </c>
      <c r="H1059" s="81"/>
      <c r="I1059" s="119" t="s">
        <v>427</v>
      </c>
      <c r="J1059" s="327">
        <f t="shared" si="119"/>
        <v>2392</v>
      </c>
      <c r="K1059" s="283" t="s">
        <v>590</v>
      </c>
      <c r="L1059" s="46" t="s">
        <v>568</v>
      </c>
      <c r="M1059" s="85" t="s">
        <v>166</v>
      </c>
      <c r="N1059" s="46" t="s">
        <v>568</v>
      </c>
      <c r="O1059" s="144" t="s">
        <v>686</v>
      </c>
      <c r="Q1059" s="254"/>
      <c r="S1059" s="17"/>
      <c r="T1059" s="17"/>
    </row>
    <row r="1060" spans="1:22" ht="15" x14ac:dyDescent="0.25">
      <c r="B1060" s="334"/>
      <c r="C1060" s="87"/>
      <c r="D1060" s="219" t="s">
        <v>491</v>
      </c>
      <c r="E1060" s="338">
        <v>1047</v>
      </c>
      <c r="F1060" s="275">
        <f t="shared" si="121"/>
        <v>4388</v>
      </c>
      <c r="G1060" s="131">
        <v>4</v>
      </c>
      <c r="H1060" s="81"/>
      <c r="I1060" s="119" t="s">
        <v>427</v>
      </c>
      <c r="J1060" s="327">
        <f t="shared" si="119"/>
        <v>2394</v>
      </c>
      <c r="K1060" s="283" t="s">
        <v>591</v>
      </c>
      <c r="L1060" s="46" t="s">
        <v>568</v>
      </c>
      <c r="M1060" s="85" t="s">
        <v>166</v>
      </c>
      <c r="N1060" s="46" t="s">
        <v>568</v>
      </c>
      <c r="O1060" s="144" t="s">
        <v>686</v>
      </c>
      <c r="Q1060" s="254"/>
      <c r="S1060" s="17"/>
      <c r="T1060" s="17"/>
    </row>
    <row r="1061" spans="1:22" ht="15" x14ac:dyDescent="0.25">
      <c r="B1061" s="334"/>
      <c r="C1061" s="87"/>
      <c r="D1061" s="219" t="s">
        <v>493</v>
      </c>
      <c r="E1061" s="338">
        <v>1048</v>
      </c>
      <c r="F1061" s="275">
        <f t="shared" si="121"/>
        <v>4392</v>
      </c>
      <c r="G1061" s="131">
        <v>4</v>
      </c>
      <c r="H1061" s="81"/>
      <c r="I1061" s="119" t="s">
        <v>427</v>
      </c>
      <c r="J1061" s="327">
        <f t="shared" si="119"/>
        <v>2396</v>
      </c>
      <c r="K1061" s="283" t="s">
        <v>592</v>
      </c>
      <c r="L1061" s="46" t="s">
        <v>568</v>
      </c>
      <c r="M1061" s="85" t="s">
        <v>166</v>
      </c>
      <c r="N1061" s="46" t="s">
        <v>568</v>
      </c>
      <c r="O1061" s="144" t="s">
        <v>686</v>
      </c>
      <c r="Q1061" s="254"/>
      <c r="S1061" s="17"/>
      <c r="T1061" s="17"/>
    </row>
    <row r="1062" spans="1:22" ht="15" x14ac:dyDescent="0.25">
      <c r="B1062" s="334"/>
      <c r="C1062" s="87"/>
      <c r="D1062" s="219" t="s">
        <v>494</v>
      </c>
      <c r="E1062" s="338">
        <v>1049</v>
      </c>
      <c r="F1062" s="275">
        <f t="shared" si="121"/>
        <v>4396</v>
      </c>
      <c r="G1062" s="131">
        <v>4</v>
      </c>
      <c r="H1062" s="81"/>
      <c r="I1062" s="119" t="s">
        <v>427</v>
      </c>
      <c r="J1062" s="327">
        <f t="shared" si="119"/>
        <v>2398</v>
      </c>
      <c r="K1062" s="283" t="s">
        <v>593</v>
      </c>
      <c r="L1062" s="46" t="s">
        <v>568</v>
      </c>
      <c r="M1062" s="85" t="s">
        <v>166</v>
      </c>
      <c r="N1062" s="46" t="s">
        <v>568</v>
      </c>
      <c r="O1062" s="144" t="s">
        <v>686</v>
      </c>
      <c r="Q1062" s="254"/>
      <c r="S1062" s="17"/>
      <c r="T1062" s="17"/>
    </row>
    <row r="1063" spans="1:22" ht="15" x14ac:dyDescent="0.25">
      <c r="B1063" s="334"/>
      <c r="C1063" s="87"/>
      <c r="D1063" s="219" t="s">
        <v>492</v>
      </c>
      <c r="E1063" s="338">
        <v>1050</v>
      </c>
      <c r="F1063" s="275">
        <f t="shared" si="121"/>
        <v>4400</v>
      </c>
      <c r="G1063" s="131">
        <v>4</v>
      </c>
      <c r="H1063" s="81"/>
      <c r="I1063" s="119" t="s">
        <v>427</v>
      </c>
      <c r="J1063" s="327">
        <f t="shared" si="119"/>
        <v>2400</v>
      </c>
      <c r="K1063" s="283" t="s">
        <v>594</v>
      </c>
      <c r="L1063" s="46" t="s">
        <v>568</v>
      </c>
      <c r="M1063" s="85" t="s">
        <v>166</v>
      </c>
      <c r="N1063" s="46" t="s">
        <v>568</v>
      </c>
      <c r="O1063" s="144" t="s">
        <v>686</v>
      </c>
      <c r="Q1063" s="254"/>
      <c r="S1063" s="17"/>
      <c r="T1063" s="17"/>
    </row>
    <row r="1064" spans="1:22" ht="15" x14ac:dyDescent="0.25">
      <c r="B1064" s="334"/>
      <c r="C1064" s="87"/>
      <c r="D1064" s="219" t="s">
        <v>484</v>
      </c>
      <c r="E1064" s="338">
        <v>1051</v>
      </c>
      <c r="F1064" s="275">
        <f t="shared" si="121"/>
        <v>4404</v>
      </c>
      <c r="G1064" s="131">
        <v>4</v>
      </c>
      <c r="H1064" s="81"/>
      <c r="I1064" s="119" t="s">
        <v>427</v>
      </c>
      <c r="J1064" s="327">
        <f t="shared" si="119"/>
        <v>2402</v>
      </c>
      <c r="K1064" s="283" t="s">
        <v>595</v>
      </c>
      <c r="L1064" s="46" t="s">
        <v>568</v>
      </c>
      <c r="M1064" s="85" t="s">
        <v>166</v>
      </c>
      <c r="N1064" s="46" t="s">
        <v>568</v>
      </c>
      <c r="O1064" s="144" t="s">
        <v>686</v>
      </c>
      <c r="Q1064" s="254"/>
      <c r="S1064" s="17"/>
      <c r="T1064" s="17"/>
    </row>
    <row r="1065" spans="1:22" ht="15" x14ac:dyDescent="0.25">
      <c r="B1065" s="334"/>
      <c r="C1065" s="87"/>
      <c r="D1065" s="219" t="s">
        <v>485</v>
      </c>
      <c r="E1065" s="338">
        <v>1052</v>
      </c>
      <c r="F1065" s="275">
        <f t="shared" si="121"/>
        <v>4408</v>
      </c>
      <c r="G1065" s="131">
        <v>4</v>
      </c>
      <c r="H1065" s="81"/>
      <c r="I1065" s="119" t="s">
        <v>427</v>
      </c>
      <c r="J1065" s="327">
        <f t="shared" si="119"/>
        <v>2404</v>
      </c>
      <c r="K1065" s="283" t="s">
        <v>596</v>
      </c>
      <c r="L1065" s="46" t="s">
        <v>568</v>
      </c>
      <c r="M1065" s="85" t="s">
        <v>166</v>
      </c>
      <c r="N1065" s="46" t="s">
        <v>568</v>
      </c>
      <c r="O1065" s="144" t="s">
        <v>686</v>
      </c>
      <c r="Q1065" s="254"/>
      <c r="S1065" s="17"/>
      <c r="T1065" s="17"/>
    </row>
    <row r="1066" spans="1:22" s="140" customFormat="1" ht="15" x14ac:dyDescent="0.25">
      <c r="A1066" s="38"/>
      <c r="B1066" s="334"/>
      <c r="C1066" s="87"/>
      <c r="D1066" s="219" t="s">
        <v>1200</v>
      </c>
      <c r="E1066" s="338">
        <v>1053</v>
      </c>
      <c r="F1066" s="275">
        <f t="shared" si="121"/>
        <v>4412</v>
      </c>
      <c r="G1066" s="274"/>
      <c r="H1066" s="274"/>
      <c r="I1066" s="377" t="s">
        <v>1287</v>
      </c>
      <c r="J1066" s="327">
        <f t="shared" si="119"/>
        <v>2406</v>
      </c>
      <c r="K1066" s="283" t="s">
        <v>1201</v>
      </c>
      <c r="L1066" s="272"/>
      <c r="M1066" s="272"/>
      <c r="N1066" s="272"/>
      <c r="O1066" s="47"/>
      <c r="Q1066" s="254"/>
      <c r="R1066" s="39"/>
      <c r="S1066" s="31"/>
      <c r="T1066" s="31"/>
      <c r="U1066" s="39"/>
      <c r="V1066" s="38"/>
    </row>
    <row r="1067" spans="1:22" s="140" customFormat="1" ht="15" x14ac:dyDescent="0.25">
      <c r="A1067" s="38"/>
      <c r="B1067" s="334"/>
      <c r="C1067" s="87"/>
      <c r="D1067" s="376" t="s">
        <v>1200</v>
      </c>
      <c r="E1067" s="338">
        <v>1054</v>
      </c>
      <c r="F1067" s="275">
        <f t="shared" si="121"/>
        <v>4416</v>
      </c>
      <c r="G1067" s="274"/>
      <c r="H1067" s="274"/>
      <c r="I1067" s="377" t="s">
        <v>1287</v>
      </c>
      <c r="J1067" s="327">
        <f t="shared" si="119"/>
        <v>2408</v>
      </c>
      <c r="K1067" s="283"/>
      <c r="L1067" s="272"/>
      <c r="M1067" s="272"/>
      <c r="N1067" s="272"/>
      <c r="O1067" s="47"/>
      <c r="Q1067" s="254"/>
      <c r="R1067" s="39"/>
      <c r="S1067" s="31"/>
      <c r="T1067" s="31"/>
      <c r="U1067" s="39"/>
      <c r="V1067" s="38"/>
    </row>
    <row r="1068" spans="1:22" s="140" customFormat="1" ht="15" x14ac:dyDescent="0.25">
      <c r="A1068" s="38"/>
      <c r="B1068" s="334"/>
      <c r="C1068" s="87"/>
      <c r="D1068" s="376" t="s">
        <v>1200</v>
      </c>
      <c r="E1068" s="338">
        <v>1055</v>
      </c>
      <c r="F1068" s="275">
        <f t="shared" si="121"/>
        <v>4420</v>
      </c>
      <c r="G1068" s="274"/>
      <c r="H1068" s="274"/>
      <c r="I1068" s="377" t="s">
        <v>1287</v>
      </c>
      <c r="J1068" s="327">
        <f t="shared" si="119"/>
        <v>2410</v>
      </c>
      <c r="K1068" s="283"/>
      <c r="L1068" s="272"/>
      <c r="M1068" s="272"/>
      <c r="N1068" s="272"/>
      <c r="O1068" s="47"/>
      <c r="Q1068" s="254"/>
      <c r="R1068" s="39"/>
      <c r="S1068" s="31"/>
      <c r="T1068" s="31"/>
      <c r="U1068" s="39"/>
      <c r="V1068" s="38"/>
    </row>
    <row r="1069" spans="1:22" s="140" customFormat="1" ht="15" x14ac:dyDescent="0.25">
      <c r="A1069" s="38"/>
      <c r="B1069" s="334"/>
      <c r="C1069" s="87"/>
      <c r="D1069" s="262" t="s">
        <v>1290</v>
      </c>
      <c r="E1069" s="338">
        <v>1056</v>
      </c>
      <c r="F1069" s="275">
        <f t="shared" si="121"/>
        <v>4424</v>
      </c>
      <c r="G1069" s="274"/>
      <c r="H1069" s="274"/>
      <c r="I1069" s="119" t="s">
        <v>427</v>
      </c>
      <c r="J1069" s="327">
        <f t="shared" ref="J1069:J1111" si="122">300+2*O$11*(D$11-1)+2*E1069</f>
        <v>2412</v>
      </c>
      <c r="K1069" s="283" t="s">
        <v>1291</v>
      </c>
      <c r="L1069" s="272"/>
      <c r="M1069" s="272"/>
      <c r="N1069" s="272"/>
      <c r="O1069" s="47"/>
      <c r="Q1069" s="254"/>
      <c r="R1069" s="39"/>
      <c r="S1069" s="31"/>
      <c r="T1069" s="31"/>
      <c r="U1069" s="39"/>
      <c r="V1069" s="38"/>
    </row>
    <row r="1070" spans="1:22" ht="15" x14ac:dyDescent="0.25">
      <c r="B1070" s="334"/>
      <c r="C1070" s="87"/>
      <c r="D1070" s="79" t="s">
        <v>364</v>
      </c>
      <c r="E1070" s="338">
        <v>1057</v>
      </c>
      <c r="F1070" s="275">
        <f t="shared" si="121"/>
        <v>4428</v>
      </c>
      <c r="G1070" s="81"/>
      <c r="H1070" s="81"/>
      <c r="I1070" s="119" t="s">
        <v>427</v>
      </c>
      <c r="J1070" s="327">
        <f t="shared" si="122"/>
        <v>2414</v>
      </c>
      <c r="K1070" s="45"/>
      <c r="L1070" s="143"/>
      <c r="M1070" s="48"/>
      <c r="N1070" s="48"/>
      <c r="O1070" s="47"/>
      <c r="Q1070" s="254"/>
      <c r="R1070" s="38"/>
      <c r="S1070" s="208"/>
      <c r="T1070" s="208"/>
      <c r="U1070" s="38"/>
      <c r="V1070" s="38"/>
    </row>
    <row r="1071" spans="1:22" s="140" customFormat="1" ht="15" x14ac:dyDescent="0.25">
      <c r="A1071" s="39"/>
      <c r="B1071" s="333"/>
      <c r="C1071" s="87"/>
      <c r="D1071" s="79" t="s">
        <v>364</v>
      </c>
      <c r="E1071" s="338">
        <v>1058</v>
      </c>
      <c r="F1071" s="275">
        <f t="shared" si="121"/>
        <v>4432</v>
      </c>
      <c r="G1071" s="274"/>
      <c r="H1071" s="274"/>
      <c r="I1071" s="119" t="s">
        <v>427</v>
      </c>
      <c r="J1071" s="327">
        <f t="shared" si="122"/>
        <v>2416</v>
      </c>
      <c r="K1071" s="283"/>
      <c r="L1071" s="272"/>
      <c r="M1071" s="272"/>
      <c r="N1071" s="272"/>
      <c r="O1071" s="47"/>
      <c r="Q1071" s="254"/>
      <c r="R1071" s="38"/>
      <c r="S1071" s="208"/>
      <c r="T1071" s="208"/>
      <c r="U1071" s="38"/>
      <c r="V1071" s="38"/>
    </row>
    <row r="1072" spans="1:22" ht="15" x14ac:dyDescent="0.25">
      <c r="B1072" s="334"/>
      <c r="C1072" s="87"/>
      <c r="D1072" s="79" t="s">
        <v>364</v>
      </c>
      <c r="E1072" s="338">
        <v>1059</v>
      </c>
      <c r="F1072" s="275">
        <f t="shared" si="121"/>
        <v>4436</v>
      </c>
      <c r="G1072" s="81"/>
      <c r="H1072" s="81"/>
      <c r="I1072" s="119" t="s">
        <v>427</v>
      </c>
      <c r="J1072" s="327">
        <f t="shared" si="122"/>
        <v>2418</v>
      </c>
      <c r="K1072" s="45"/>
      <c r="L1072" s="143"/>
      <c r="M1072" s="48"/>
      <c r="N1072" s="48"/>
      <c r="O1072" s="47"/>
      <c r="Q1072" s="254"/>
      <c r="R1072" s="38"/>
      <c r="S1072" s="208"/>
      <c r="T1072" s="208"/>
      <c r="U1072" s="38"/>
      <c r="V1072" s="38"/>
    </row>
    <row r="1073" spans="1:22" ht="15" x14ac:dyDescent="0.25">
      <c r="A1073" s="39"/>
      <c r="B1073" s="333"/>
      <c r="C1073" s="87"/>
      <c r="D1073" s="79" t="s">
        <v>364</v>
      </c>
      <c r="E1073" s="338">
        <v>1060</v>
      </c>
      <c r="F1073" s="275">
        <f t="shared" si="121"/>
        <v>4440</v>
      </c>
      <c r="G1073" s="81"/>
      <c r="H1073" s="81"/>
      <c r="I1073" s="119" t="s">
        <v>427</v>
      </c>
      <c r="J1073" s="327">
        <f t="shared" si="122"/>
        <v>2420</v>
      </c>
      <c r="K1073" s="45"/>
      <c r="L1073" s="143"/>
      <c r="M1073" s="48"/>
      <c r="N1073" s="48"/>
      <c r="O1073" s="47"/>
      <c r="Q1073" s="254"/>
      <c r="R1073" s="38"/>
      <c r="S1073" s="208"/>
      <c r="T1073" s="208"/>
      <c r="U1073" s="38"/>
      <c r="V1073" s="38"/>
    </row>
    <row r="1074" spans="1:22" ht="15" x14ac:dyDescent="0.25">
      <c r="A1074" s="39"/>
      <c r="B1074" s="333"/>
      <c r="C1074" s="87"/>
      <c r="D1074" s="79" t="s">
        <v>364</v>
      </c>
      <c r="E1074" s="338">
        <v>1061</v>
      </c>
      <c r="F1074" s="275">
        <f t="shared" si="121"/>
        <v>4444</v>
      </c>
      <c r="G1074" s="81"/>
      <c r="H1074" s="81"/>
      <c r="I1074" s="119" t="s">
        <v>427</v>
      </c>
      <c r="J1074" s="327">
        <f t="shared" si="122"/>
        <v>2422</v>
      </c>
      <c r="K1074" s="45"/>
      <c r="L1074" s="143"/>
      <c r="M1074" s="48"/>
      <c r="N1074" s="48"/>
      <c r="O1074" s="47"/>
      <c r="Q1074" s="254"/>
      <c r="R1074" s="38"/>
      <c r="S1074" s="208"/>
      <c r="T1074" s="208"/>
      <c r="U1074" s="38"/>
      <c r="V1074" s="38"/>
    </row>
    <row r="1075" spans="1:22" ht="15" x14ac:dyDescent="0.25">
      <c r="B1075" s="334"/>
      <c r="C1075" s="87"/>
      <c r="D1075" s="79" t="s">
        <v>364</v>
      </c>
      <c r="E1075" s="338">
        <v>1062</v>
      </c>
      <c r="F1075" s="275">
        <f t="shared" ref="F1075:F1091" si="123">4*(O$11*(D$11-1)+E1075)+F$12</f>
        <v>4448</v>
      </c>
      <c r="G1075" s="81"/>
      <c r="H1075" s="81"/>
      <c r="I1075" s="119" t="s">
        <v>427</v>
      </c>
      <c r="J1075" s="327">
        <f t="shared" si="122"/>
        <v>2424</v>
      </c>
      <c r="K1075" s="45"/>
      <c r="L1075" s="143"/>
      <c r="M1075" s="48"/>
      <c r="N1075" s="48"/>
      <c r="O1075" s="47"/>
      <c r="Q1075" s="254"/>
      <c r="R1075" s="38"/>
      <c r="S1075" s="208"/>
      <c r="T1075" s="208"/>
      <c r="U1075" s="38"/>
      <c r="V1075" s="38"/>
    </row>
    <row r="1076" spans="1:22" ht="15" x14ac:dyDescent="0.25">
      <c r="A1076" s="39"/>
      <c r="B1076" s="333"/>
      <c r="C1076" s="87"/>
      <c r="D1076" s="79" t="s">
        <v>364</v>
      </c>
      <c r="E1076" s="338">
        <v>1063</v>
      </c>
      <c r="F1076" s="275">
        <f t="shared" si="123"/>
        <v>4452</v>
      </c>
      <c r="G1076" s="81"/>
      <c r="H1076" s="81"/>
      <c r="I1076" s="119" t="s">
        <v>427</v>
      </c>
      <c r="J1076" s="327">
        <f t="shared" si="122"/>
        <v>2426</v>
      </c>
      <c r="K1076" s="45"/>
      <c r="L1076" s="143"/>
      <c r="M1076" s="48"/>
      <c r="N1076" s="48"/>
      <c r="O1076" s="47"/>
      <c r="Q1076" s="254"/>
      <c r="R1076" s="38"/>
      <c r="S1076" s="208"/>
      <c r="T1076" s="208"/>
      <c r="U1076" s="38"/>
      <c r="V1076" s="38"/>
    </row>
    <row r="1077" spans="1:22" ht="15" x14ac:dyDescent="0.25">
      <c r="A1077" s="39"/>
      <c r="B1077" s="333"/>
      <c r="C1077" s="87"/>
      <c r="D1077" s="79" t="s">
        <v>364</v>
      </c>
      <c r="E1077" s="338">
        <v>1064</v>
      </c>
      <c r="F1077" s="275">
        <f t="shared" si="123"/>
        <v>4456</v>
      </c>
      <c r="G1077" s="81"/>
      <c r="H1077" s="81"/>
      <c r="I1077" s="119" t="s">
        <v>427</v>
      </c>
      <c r="J1077" s="327">
        <f t="shared" si="122"/>
        <v>2428</v>
      </c>
      <c r="K1077" s="45"/>
      <c r="L1077" s="143"/>
      <c r="M1077" s="48"/>
      <c r="N1077" s="48"/>
      <c r="O1077" s="47"/>
      <c r="Q1077" s="254"/>
      <c r="R1077" s="38"/>
      <c r="S1077" s="208"/>
      <c r="T1077" s="208"/>
      <c r="U1077" s="38"/>
      <c r="V1077" s="38"/>
    </row>
    <row r="1078" spans="1:22" ht="15" x14ac:dyDescent="0.25">
      <c r="B1078" s="334"/>
      <c r="C1078" s="87"/>
      <c r="D1078" s="79" t="s">
        <v>364</v>
      </c>
      <c r="E1078" s="338">
        <v>1065</v>
      </c>
      <c r="F1078" s="275">
        <f t="shared" si="123"/>
        <v>4460</v>
      </c>
      <c r="G1078" s="81"/>
      <c r="H1078" s="81"/>
      <c r="I1078" s="119" t="s">
        <v>427</v>
      </c>
      <c r="J1078" s="327">
        <f t="shared" si="122"/>
        <v>2430</v>
      </c>
      <c r="K1078" s="45"/>
      <c r="L1078" s="143"/>
      <c r="M1078" s="48"/>
      <c r="N1078" s="48"/>
      <c r="O1078" s="47"/>
      <c r="Q1078" s="254"/>
      <c r="R1078" s="39"/>
      <c r="S1078" s="31"/>
      <c r="T1078" s="31"/>
      <c r="U1078" s="39"/>
      <c r="V1078" s="38"/>
    </row>
    <row r="1079" spans="1:22" ht="15" x14ac:dyDescent="0.25">
      <c r="B1079" s="334"/>
      <c r="C1079" s="87"/>
      <c r="D1079" s="79" t="s">
        <v>364</v>
      </c>
      <c r="E1079" s="338">
        <v>1066</v>
      </c>
      <c r="F1079" s="275">
        <f t="shared" si="123"/>
        <v>4464</v>
      </c>
      <c r="G1079" s="81"/>
      <c r="H1079" s="81"/>
      <c r="I1079" s="119" t="s">
        <v>427</v>
      </c>
      <c r="J1079" s="327">
        <f t="shared" si="122"/>
        <v>2432</v>
      </c>
      <c r="K1079" s="45"/>
      <c r="L1079" s="143"/>
      <c r="M1079" s="48"/>
      <c r="N1079" s="48"/>
      <c r="O1079" s="47"/>
      <c r="Q1079" s="254"/>
      <c r="R1079" s="38"/>
      <c r="S1079" s="208"/>
      <c r="T1079" s="208"/>
      <c r="U1079" s="38"/>
      <c r="V1079" s="38"/>
    </row>
    <row r="1080" spans="1:22" ht="15" x14ac:dyDescent="0.25">
      <c r="A1080" s="39"/>
      <c r="B1080" s="333"/>
      <c r="C1080" s="87"/>
      <c r="D1080" s="79" t="s">
        <v>364</v>
      </c>
      <c r="E1080" s="338">
        <v>1067</v>
      </c>
      <c r="F1080" s="275">
        <f t="shared" si="123"/>
        <v>4468</v>
      </c>
      <c r="G1080" s="81"/>
      <c r="H1080" s="81"/>
      <c r="I1080" s="119" t="s">
        <v>427</v>
      </c>
      <c r="J1080" s="327">
        <f t="shared" si="122"/>
        <v>2434</v>
      </c>
      <c r="K1080" s="45"/>
      <c r="L1080" s="143"/>
      <c r="M1080" s="48"/>
      <c r="N1080" s="48"/>
      <c r="O1080" s="47"/>
      <c r="Q1080" s="254"/>
      <c r="R1080" s="38"/>
      <c r="S1080" s="208"/>
      <c r="T1080" s="208"/>
      <c r="U1080" s="38"/>
      <c r="V1080" s="38"/>
    </row>
    <row r="1081" spans="1:22" ht="15" x14ac:dyDescent="0.25">
      <c r="A1081" s="39"/>
      <c r="B1081" s="333"/>
      <c r="C1081" s="87"/>
      <c r="D1081" s="79" t="s">
        <v>364</v>
      </c>
      <c r="E1081" s="338">
        <v>1068</v>
      </c>
      <c r="F1081" s="275">
        <f t="shared" si="123"/>
        <v>4472</v>
      </c>
      <c r="G1081" s="81"/>
      <c r="H1081" s="81"/>
      <c r="I1081" s="119" t="s">
        <v>427</v>
      </c>
      <c r="J1081" s="327">
        <f t="shared" si="122"/>
        <v>2436</v>
      </c>
      <c r="K1081" s="45"/>
      <c r="L1081" s="143"/>
      <c r="M1081" s="48"/>
      <c r="N1081" s="48"/>
      <c r="O1081" s="47"/>
      <c r="Q1081" s="254"/>
      <c r="R1081" s="39"/>
      <c r="S1081" s="31"/>
      <c r="T1081" s="31"/>
      <c r="U1081" s="39"/>
      <c r="V1081" s="38"/>
    </row>
    <row r="1082" spans="1:22" ht="15" x14ac:dyDescent="0.25">
      <c r="A1082" s="39"/>
      <c r="B1082" s="333"/>
      <c r="C1082" s="87"/>
      <c r="D1082" s="79" t="s">
        <v>364</v>
      </c>
      <c r="E1082" s="338">
        <v>1069</v>
      </c>
      <c r="F1082" s="275">
        <f t="shared" si="123"/>
        <v>4476</v>
      </c>
      <c r="G1082" s="81"/>
      <c r="H1082" s="81"/>
      <c r="I1082" s="119" t="s">
        <v>427</v>
      </c>
      <c r="J1082" s="327">
        <f t="shared" si="122"/>
        <v>2438</v>
      </c>
      <c r="K1082" s="45"/>
      <c r="L1082" s="143"/>
      <c r="M1082" s="48"/>
      <c r="N1082" s="48"/>
      <c r="O1082" s="47"/>
      <c r="Q1082" s="254"/>
      <c r="R1082" s="38"/>
      <c r="S1082" s="208"/>
      <c r="T1082" s="208"/>
      <c r="U1082" s="38"/>
      <c r="V1082" s="38"/>
    </row>
    <row r="1083" spans="1:22" s="140" customFormat="1" ht="15" x14ac:dyDescent="0.25">
      <c r="A1083" s="38"/>
      <c r="B1083" s="334"/>
      <c r="C1083" s="87"/>
      <c r="D1083" s="79" t="s">
        <v>364</v>
      </c>
      <c r="E1083" s="338">
        <v>1070</v>
      </c>
      <c r="F1083" s="275">
        <f t="shared" si="123"/>
        <v>4480</v>
      </c>
      <c r="G1083" s="274"/>
      <c r="H1083" s="274"/>
      <c r="I1083" s="119" t="s">
        <v>427</v>
      </c>
      <c r="J1083" s="327">
        <f t="shared" si="122"/>
        <v>2440</v>
      </c>
      <c r="K1083" s="283"/>
      <c r="L1083" s="272"/>
      <c r="M1083" s="272"/>
      <c r="N1083" s="272"/>
      <c r="O1083" s="47"/>
      <c r="Q1083" s="254"/>
      <c r="R1083" s="39"/>
      <c r="S1083" s="31"/>
      <c r="T1083" s="31"/>
      <c r="U1083" s="39"/>
      <c r="V1083" s="38"/>
    </row>
    <row r="1084" spans="1:22" s="140" customFormat="1" ht="15" x14ac:dyDescent="0.25">
      <c r="A1084" s="38"/>
      <c r="B1084" s="334"/>
      <c r="C1084" s="87"/>
      <c r="D1084" s="79" t="s">
        <v>364</v>
      </c>
      <c r="E1084" s="338">
        <v>1071</v>
      </c>
      <c r="F1084" s="275">
        <f t="shared" si="123"/>
        <v>4484</v>
      </c>
      <c r="G1084" s="274"/>
      <c r="H1084" s="274"/>
      <c r="I1084" s="119" t="s">
        <v>427</v>
      </c>
      <c r="J1084" s="327">
        <f t="shared" si="122"/>
        <v>2442</v>
      </c>
      <c r="K1084" s="283"/>
      <c r="L1084" s="272"/>
      <c r="M1084" s="272"/>
      <c r="N1084" s="272"/>
      <c r="O1084" s="47"/>
      <c r="Q1084" s="254"/>
      <c r="R1084" s="39"/>
      <c r="S1084" s="31"/>
      <c r="T1084" s="31"/>
      <c r="U1084" s="39"/>
      <c r="V1084" s="38"/>
    </row>
    <row r="1085" spans="1:22" s="140" customFormat="1" ht="15" x14ac:dyDescent="0.25">
      <c r="A1085" s="38"/>
      <c r="B1085" s="334"/>
      <c r="C1085" s="87"/>
      <c r="D1085" s="79" t="s">
        <v>364</v>
      </c>
      <c r="E1085" s="338">
        <v>1072</v>
      </c>
      <c r="F1085" s="275">
        <f t="shared" si="123"/>
        <v>4488</v>
      </c>
      <c r="G1085" s="274"/>
      <c r="H1085" s="274"/>
      <c r="I1085" s="119" t="s">
        <v>427</v>
      </c>
      <c r="J1085" s="327">
        <f t="shared" si="122"/>
        <v>2444</v>
      </c>
      <c r="K1085" s="283"/>
      <c r="L1085" s="272"/>
      <c r="M1085" s="272"/>
      <c r="N1085" s="272"/>
      <c r="O1085" s="47"/>
      <c r="Q1085" s="254"/>
      <c r="R1085" s="39"/>
      <c r="S1085" s="31"/>
      <c r="T1085" s="31"/>
      <c r="U1085" s="39"/>
      <c r="V1085" s="38"/>
    </row>
    <row r="1086" spans="1:22" s="140" customFormat="1" ht="15" x14ac:dyDescent="0.25">
      <c r="A1086" s="38"/>
      <c r="B1086" s="334"/>
      <c r="C1086" s="87"/>
      <c r="D1086" s="79" t="s">
        <v>364</v>
      </c>
      <c r="E1086" s="338">
        <v>1073</v>
      </c>
      <c r="F1086" s="275">
        <f t="shared" si="123"/>
        <v>4492</v>
      </c>
      <c r="G1086" s="274"/>
      <c r="H1086" s="274"/>
      <c r="I1086" s="119" t="s">
        <v>427</v>
      </c>
      <c r="J1086" s="327">
        <f t="shared" si="122"/>
        <v>2446</v>
      </c>
      <c r="K1086" s="283"/>
      <c r="L1086" s="272"/>
      <c r="M1086" s="272"/>
      <c r="N1086" s="272"/>
      <c r="O1086" s="47"/>
      <c r="Q1086" s="254"/>
      <c r="R1086" s="39"/>
      <c r="S1086" s="31"/>
      <c r="T1086" s="31"/>
      <c r="U1086" s="39"/>
      <c r="V1086" s="38"/>
    </row>
    <row r="1087" spans="1:22" s="140" customFormat="1" ht="15" x14ac:dyDescent="0.25">
      <c r="A1087" s="38"/>
      <c r="B1087" s="334"/>
      <c r="C1087" s="87"/>
      <c r="D1087" s="79" t="s">
        <v>364</v>
      </c>
      <c r="E1087" s="338">
        <v>1074</v>
      </c>
      <c r="F1087" s="275">
        <f t="shared" si="123"/>
        <v>4496</v>
      </c>
      <c r="G1087" s="274"/>
      <c r="H1087" s="274"/>
      <c r="I1087" s="119" t="s">
        <v>427</v>
      </c>
      <c r="J1087" s="327">
        <f t="shared" si="122"/>
        <v>2448</v>
      </c>
      <c r="K1087" s="283"/>
      <c r="L1087" s="272"/>
      <c r="M1087" s="272"/>
      <c r="N1087" s="272"/>
      <c r="O1087" s="47"/>
      <c r="Q1087" s="254"/>
      <c r="R1087" s="38"/>
      <c r="S1087" s="208"/>
      <c r="T1087" s="208"/>
      <c r="U1087" s="38"/>
      <c r="V1087" s="38"/>
    </row>
    <row r="1088" spans="1:22" s="140" customFormat="1" ht="15" x14ac:dyDescent="0.25">
      <c r="A1088" s="39"/>
      <c r="B1088" s="333"/>
      <c r="C1088" s="87"/>
      <c r="D1088" s="79" t="s">
        <v>364</v>
      </c>
      <c r="E1088" s="338">
        <v>1075</v>
      </c>
      <c r="F1088" s="275">
        <f t="shared" si="123"/>
        <v>4500</v>
      </c>
      <c r="G1088" s="274"/>
      <c r="H1088" s="274"/>
      <c r="I1088" s="119" t="s">
        <v>427</v>
      </c>
      <c r="J1088" s="327">
        <f t="shared" si="122"/>
        <v>2450</v>
      </c>
      <c r="K1088" s="283"/>
      <c r="L1088" s="272"/>
      <c r="M1088" s="272"/>
      <c r="N1088" s="272"/>
      <c r="O1088" s="47"/>
      <c r="Q1088" s="254"/>
      <c r="R1088" s="38"/>
      <c r="S1088" s="208"/>
      <c r="T1088" s="208"/>
      <c r="U1088" s="38"/>
      <c r="V1088" s="38"/>
    </row>
    <row r="1089" spans="1:22" s="140" customFormat="1" ht="15" x14ac:dyDescent="0.25">
      <c r="A1089" s="38"/>
      <c r="B1089" s="334"/>
      <c r="C1089" s="87"/>
      <c r="D1089" s="79" t="s">
        <v>364</v>
      </c>
      <c r="E1089" s="338">
        <v>1076</v>
      </c>
      <c r="F1089" s="275">
        <f t="shared" si="123"/>
        <v>4504</v>
      </c>
      <c r="G1089" s="274"/>
      <c r="H1089" s="274"/>
      <c r="I1089" s="119" t="s">
        <v>427</v>
      </c>
      <c r="J1089" s="327">
        <f t="shared" si="122"/>
        <v>2452</v>
      </c>
      <c r="K1089" s="283"/>
      <c r="L1089" s="272"/>
      <c r="M1089" s="272"/>
      <c r="N1089" s="272"/>
      <c r="O1089" s="47"/>
      <c r="Q1089" s="254"/>
      <c r="R1089" s="38"/>
      <c r="S1089" s="208"/>
      <c r="T1089" s="208"/>
      <c r="U1089" s="38"/>
      <c r="V1089" s="38"/>
    </row>
    <row r="1090" spans="1:22" s="140" customFormat="1" ht="15" x14ac:dyDescent="0.25">
      <c r="A1090" s="39"/>
      <c r="B1090" s="333"/>
      <c r="C1090" s="87"/>
      <c r="D1090" s="79" t="s">
        <v>364</v>
      </c>
      <c r="E1090" s="338">
        <v>1077</v>
      </c>
      <c r="F1090" s="275">
        <f t="shared" si="123"/>
        <v>4508</v>
      </c>
      <c r="G1090" s="274"/>
      <c r="H1090" s="274"/>
      <c r="I1090" s="119" t="s">
        <v>427</v>
      </c>
      <c r="J1090" s="327">
        <f t="shared" si="122"/>
        <v>2454</v>
      </c>
      <c r="K1090" s="283"/>
      <c r="L1090" s="272"/>
      <c r="M1090" s="272"/>
      <c r="N1090" s="272"/>
      <c r="O1090" s="47"/>
      <c r="Q1090" s="254"/>
      <c r="R1090" s="38"/>
      <c r="S1090" s="208"/>
      <c r="T1090" s="208"/>
      <c r="U1090" s="38"/>
      <c r="V1090" s="38"/>
    </row>
    <row r="1091" spans="1:22" s="140" customFormat="1" ht="15" x14ac:dyDescent="0.25">
      <c r="A1091" s="39"/>
      <c r="B1091" s="333"/>
      <c r="C1091" s="87"/>
      <c r="D1091" s="79" t="s">
        <v>364</v>
      </c>
      <c r="E1091" s="338">
        <v>1078</v>
      </c>
      <c r="F1091" s="275">
        <f t="shared" si="123"/>
        <v>4512</v>
      </c>
      <c r="G1091" s="274"/>
      <c r="H1091" s="274"/>
      <c r="I1091" s="119" t="s">
        <v>427</v>
      </c>
      <c r="J1091" s="327">
        <f t="shared" si="122"/>
        <v>2456</v>
      </c>
      <c r="K1091" s="283"/>
      <c r="L1091" s="272"/>
      <c r="M1091" s="272"/>
      <c r="N1091" s="272"/>
      <c r="O1091" s="47"/>
      <c r="Q1091" s="254"/>
      <c r="R1091" s="38"/>
      <c r="S1091" s="208"/>
      <c r="T1091" s="208"/>
      <c r="U1091" s="38"/>
      <c r="V1091" s="38"/>
    </row>
    <row r="1092" spans="1:22" s="140" customFormat="1" ht="15" x14ac:dyDescent="0.25">
      <c r="A1092" s="38"/>
      <c r="B1092" s="334"/>
      <c r="C1092" s="87"/>
      <c r="D1092" s="79" t="s">
        <v>364</v>
      </c>
      <c r="E1092" s="338">
        <v>1079</v>
      </c>
      <c r="F1092" s="275">
        <f t="shared" ref="F1092:F1111" si="124">4*(O$11*(D$11-1)+E1092)+F$12</f>
        <v>4516</v>
      </c>
      <c r="G1092" s="274"/>
      <c r="H1092" s="274"/>
      <c r="I1092" s="119" t="s">
        <v>427</v>
      </c>
      <c r="J1092" s="327">
        <f t="shared" si="122"/>
        <v>2458</v>
      </c>
      <c r="K1092" s="283"/>
      <c r="L1092" s="272"/>
      <c r="M1092" s="272"/>
      <c r="N1092" s="272"/>
      <c r="O1092" s="47"/>
      <c r="Q1092" s="254"/>
      <c r="R1092" s="38"/>
      <c r="S1092" s="208"/>
      <c r="T1092" s="208"/>
      <c r="U1092" s="38"/>
      <c r="V1092" s="38"/>
    </row>
    <row r="1093" spans="1:22" s="140" customFormat="1" ht="15" x14ac:dyDescent="0.25">
      <c r="A1093" s="39"/>
      <c r="B1093" s="333"/>
      <c r="C1093" s="87"/>
      <c r="D1093" s="79" t="s">
        <v>364</v>
      </c>
      <c r="E1093" s="338">
        <v>1080</v>
      </c>
      <c r="F1093" s="275">
        <f t="shared" si="124"/>
        <v>4520</v>
      </c>
      <c r="G1093" s="274"/>
      <c r="H1093" s="274"/>
      <c r="I1093" s="119" t="s">
        <v>427</v>
      </c>
      <c r="J1093" s="327">
        <f t="shared" si="122"/>
        <v>2460</v>
      </c>
      <c r="K1093" s="283"/>
      <c r="L1093" s="272"/>
      <c r="M1093" s="272"/>
      <c r="N1093" s="272"/>
      <c r="O1093" s="47"/>
      <c r="Q1093" s="254"/>
      <c r="R1093" s="38"/>
      <c r="S1093" s="208"/>
      <c r="T1093" s="208"/>
      <c r="U1093" s="38"/>
      <c r="V1093" s="38"/>
    </row>
    <row r="1094" spans="1:22" s="140" customFormat="1" ht="15" x14ac:dyDescent="0.25">
      <c r="A1094" s="39"/>
      <c r="B1094" s="333"/>
      <c r="C1094" s="87"/>
      <c r="D1094" s="79" t="s">
        <v>364</v>
      </c>
      <c r="E1094" s="338">
        <v>1081</v>
      </c>
      <c r="F1094" s="275">
        <f t="shared" si="124"/>
        <v>4524</v>
      </c>
      <c r="G1094" s="274"/>
      <c r="H1094" s="274"/>
      <c r="I1094" s="119" t="s">
        <v>427</v>
      </c>
      <c r="J1094" s="327">
        <f t="shared" si="122"/>
        <v>2462</v>
      </c>
      <c r="K1094" s="283"/>
      <c r="L1094" s="272"/>
      <c r="M1094" s="272"/>
      <c r="N1094" s="272"/>
      <c r="O1094" s="47"/>
      <c r="Q1094" s="254"/>
      <c r="R1094" s="38"/>
      <c r="S1094" s="208"/>
      <c r="T1094" s="208"/>
      <c r="U1094" s="38"/>
      <c r="V1094" s="38"/>
    </row>
    <row r="1095" spans="1:22" s="140" customFormat="1" ht="15" x14ac:dyDescent="0.25">
      <c r="A1095" s="38"/>
      <c r="B1095" s="334"/>
      <c r="C1095" s="87"/>
      <c r="D1095" s="79" t="s">
        <v>364</v>
      </c>
      <c r="E1095" s="338">
        <v>1082</v>
      </c>
      <c r="F1095" s="275">
        <f t="shared" si="124"/>
        <v>4528</v>
      </c>
      <c r="G1095" s="274"/>
      <c r="H1095" s="274"/>
      <c r="I1095" s="119" t="s">
        <v>427</v>
      </c>
      <c r="J1095" s="327">
        <f t="shared" si="122"/>
        <v>2464</v>
      </c>
      <c r="K1095" s="283"/>
      <c r="L1095" s="272"/>
      <c r="M1095" s="272"/>
      <c r="N1095" s="272"/>
      <c r="O1095" s="47"/>
      <c r="Q1095" s="254"/>
      <c r="R1095" s="39"/>
      <c r="S1095" s="31"/>
      <c r="T1095" s="31"/>
      <c r="U1095" s="39"/>
      <c r="V1095" s="38"/>
    </row>
    <row r="1096" spans="1:22" s="140" customFormat="1" ht="15" x14ac:dyDescent="0.25">
      <c r="A1096" s="38"/>
      <c r="B1096" s="334"/>
      <c r="C1096" s="87"/>
      <c r="D1096" s="79" t="s">
        <v>364</v>
      </c>
      <c r="E1096" s="338">
        <v>1083</v>
      </c>
      <c r="F1096" s="275">
        <f t="shared" si="124"/>
        <v>4532</v>
      </c>
      <c r="G1096" s="274"/>
      <c r="H1096" s="274"/>
      <c r="I1096" s="119" t="s">
        <v>427</v>
      </c>
      <c r="J1096" s="327">
        <f t="shared" si="122"/>
        <v>2466</v>
      </c>
      <c r="K1096" s="283"/>
      <c r="L1096" s="272"/>
      <c r="M1096" s="272"/>
      <c r="N1096" s="272"/>
      <c r="O1096" s="47"/>
      <c r="Q1096" s="254"/>
      <c r="R1096" s="38"/>
      <c r="S1096" s="208"/>
      <c r="T1096" s="208"/>
      <c r="U1096" s="38"/>
      <c r="V1096" s="38"/>
    </row>
    <row r="1097" spans="1:22" s="140" customFormat="1" ht="15" x14ac:dyDescent="0.25">
      <c r="A1097" s="39"/>
      <c r="B1097" s="333"/>
      <c r="C1097" s="87"/>
      <c r="D1097" s="79" t="s">
        <v>364</v>
      </c>
      <c r="E1097" s="338">
        <v>1084</v>
      </c>
      <c r="F1097" s="275">
        <f t="shared" si="124"/>
        <v>4536</v>
      </c>
      <c r="G1097" s="274"/>
      <c r="H1097" s="274"/>
      <c r="I1097" s="119" t="s">
        <v>427</v>
      </c>
      <c r="J1097" s="327">
        <f t="shared" si="122"/>
        <v>2468</v>
      </c>
      <c r="K1097" s="283"/>
      <c r="L1097" s="272"/>
      <c r="M1097" s="272"/>
      <c r="N1097" s="272"/>
      <c r="O1097" s="47"/>
      <c r="Q1097" s="254"/>
      <c r="R1097" s="38"/>
      <c r="S1097" s="208"/>
      <c r="T1097" s="208"/>
      <c r="U1097" s="38"/>
      <c r="V1097" s="38"/>
    </row>
    <row r="1098" spans="1:22" s="140" customFormat="1" ht="15" x14ac:dyDescent="0.25">
      <c r="A1098" s="39"/>
      <c r="B1098" s="333"/>
      <c r="C1098" s="87"/>
      <c r="D1098" s="79" t="s">
        <v>364</v>
      </c>
      <c r="E1098" s="338">
        <v>1085</v>
      </c>
      <c r="F1098" s="275">
        <f t="shared" si="124"/>
        <v>4540</v>
      </c>
      <c r="G1098" s="274"/>
      <c r="H1098" s="274"/>
      <c r="I1098" s="119" t="s">
        <v>427</v>
      </c>
      <c r="J1098" s="327">
        <f t="shared" si="122"/>
        <v>2470</v>
      </c>
      <c r="K1098" s="283"/>
      <c r="L1098" s="272"/>
      <c r="M1098" s="272"/>
      <c r="N1098" s="272"/>
      <c r="O1098" s="47"/>
      <c r="Q1098" s="254"/>
      <c r="R1098" s="39"/>
      <c r="S1098" s="31"/>
      <c r="T1098" s="31"/>
      <c r="U1098" s="39"/>
      <c r="V1098" s="38"/>
    </row>
    <row r="1099" spans="1:22" s="140" customFormat="1" ht="15" x14ac:dyDescent="0.25">
      <c r="A1099" s="39"/>
      <c r="B1099" s="333"/>
      <c r="C1099" s="87"/>
      <c r="D1099" s="79" t="s">
        <v>364</v>
      </c>
      <c r="E1099" s="338">
        <v>1086</v>
      </c>
      <c r="F1099" s="275">
        <f t="shared" si="124"/>
        <v>4544</v>
      </c>
      <c r="G1099" s="274"/>
      <c r="H1099" s="274"/>
      <c r="I1099" s="119" t="s">
        <v>427</v>
      </c>
      <c r="J1099" s="327">
        <f t="shared" si="122"/>
        <v>2472</v>
      </c>
      <c r="K1099" s="283"/>
      <c r="L1099" s="272"/>
      <c r="M1099" s="272"/>
      <c r="N1099" s="272"/>
      <c r="O1099" s="47"/>
      <c r="Q1099" s="254"/>
      <c r="R1099" s="38"/>
      <c r="S1099" s="208"/>
      <c r="T1099" s="208"/>
      <c r="U1099" s="38"/>
      <c r="V1099" s="38"/>
    </row>
    <row r="1100" spans="1:22" s="140" customFormat="1" ht="15" x14ac:dyDescent="0.25">
      <c r="A1100" s="39"/>
      <c r="B1100" s="333"/>
      <c r="C1100" s="87"/>
      <c r="D1100" s="79" t="s">
        <v>364</v>
      </c>
      <c r="E1100" s="338">
        <v>1087</v>
      </c>
      <c r="F1100" s="275">
        <f t="shared" si="124"/>
        <v>4548</v>
      </c>
      <c r="G1100" s="274"/>
      <c r="H1100" s="274"/>
      <c r="I1100" s="119" t="s">
        <v>427</v>
      </c>
      <c r="J1100" s="327">
        <f t="shared" si="122"/>
        <v>2474</v>
      </c>
      <c r="K1100" s="283"/>
      <c r="L1100" s="272"/>
      <c r="M1100" s="272"/>
      <c r="N1100" s="272"/>
      <c r="O1100" s="47"/>
      <c r="Q1100" s="254"/>
      <c r="R1100" s="38"/>
      <c r="S1100" s="208"/>
      <c r="T1100" s="208"/>
      <c r="U1100" s="38"/>
      <c r="V1100" s="38"/>
    </row>
    <row r="1101" spans="1:22" s="140" customFormat="1" ht="15" x14ac:dyDescent="0.25">
      <c r="A1101" s="38"/>
      <c r="B1101" s="334"/>
      <c r="C1101" s="87"/>
      <c r="D1101" s="79" t="s">
        <v>364</v>
      </c>
      <c r="E1101" s="338">
        <v>1088</v>
      </c>
      <c r="F1101" s="275">
        <f t="shared" si="124"/>
        <v>4552</v>
      </c>
      <c r="G1101" s="274"/>
      <c r="H1101" s="274"/>
      <c r="I1101" s="119" t="s">
        <v>427</v>
      </c>
      <c r="J1101" s="327">
        <f t="shared" si="122"/>
        <v>2476</v>
      </c>
      <c r="K1101" s="283"/>
      <c r="L1101" s="272"/>
      <c r="M1101" s="272"/>
      <c r="N1101" s="272"/>
      <c r="O1101" s="47"/>
      <c r="Q1101" s="254"/>
      <c r="R1101" s="39"/>
      <c r="S1101" s="31"/>
      <c r="T1101" s="31"/>
      <c r="U1101" s="39"/>
      <c r="V1101" s="38"/>
    </row>
    <row r="1102" spans="1:22" s="140" customFormat="1" ht="15" x14ac:dyDescent="0.25">
      <c r="A1102" s="38"/>
      <c r="B1102" s="334"/>
      <c r="C1102" s="87"/>
      <c r="D1102" s="79" t="s">
        <v>364</v>
      </c>
      <c r="E1102" s="338">
        <v>1089</v>
      </c>
      <c r="F1102" s="275">
        <f t="shared" si="124"/>
        <v>4556</v>
      </c>
      <c r="G1102" s="274"/>
      <c r="H1102" s="274"/>
      <c r="I1102" s="119" t="s">
        <v>427</v>
      </c>
      <c r="J1102" s="327">
        <f t="shared" si="122"/>
        <v>2478</v>
      </c>
      <c r="K1102" s="283"/>
      <c r="L1102" s="272"/>
      <c r="M1102" s="272"/>
      <c r="N1102" s="272"/>
      <c r="O1102" s="47"/>
      <c r="Q1102" s="254"/>
      <c r="R1102" s="38"/>
      <c r="S1102" s="208"/>
      <c r="T1102" s="208"/>
      <c r="U1102" s="38"/>
      <c r="V1102" s="38"/>
    </row>
    <row r="1103" spans="1:22" s="140" customFormat="1" ht="15" x14ac:dyDescent="0.25">
      <c r="A1103" s="39"/>
      <c r="B1103" s="333"/>
      <c r="C1103" s="87"/>
      <c r="D1103" s="79" t="s">
        <v>364</v>
      </c>
      <c r="E1103" s="338">
        <v>1090</v>
      </c>
      <c r="F1103" s="275">
        <f t="shared" si="124"/>
        <v>4560</v>
      </c>
      <c r="G1103" s="274"/>
      <c r="H1103" s="274"/>
      <c r="I1103" s="119" t="s">
        <v>427</v>
      </c>
      <c r="J1103" s="327">
        <f t="shared" si="122"/>
        <v>2480</v>
      </c>
      <c r="K1103" s="283"/>
      <c r="L1103" s="272"/>
      <c r="M1103" s="272"/>
      <c r="N1103" s="272"/>
      <c r="O1103" s="47"/>
      <c r="Q1103" s="254"/>
      <c r="R1103" s="38"/>
      <c r="S1103" s="208"/>
      <c r="T1103" s="208"/>
      <c r="U1103" s="38"/>
      <c r="V1103" s="38"/>
    </row>
    <row r="1104" spans="1:22" s="140" customFormat="1" ht="15" x14ac:dyDescent="0.25">
      <c r="A1104" s="39"/>
      <c r="B1104" s="333"/>
      <c r="C1104" s="87"/>
      <c r="D1104" s="79" t="s">
        <v>364</v>
      </c>
      <c r="E1104" s="338">
        <v>1091</v>
      </c>
      <c r="F1104" s="275">
        <f t="shared" si="124"/>
        <v>4564</v>
      </c>
      <c r="G1104" s="274"/>
      <c r="H1104" s="274"/>
      <c r="I1104" s="119" t="s">
        <v>427</v>
      </c>
      <c r="J1104" s="327">
        <f t="shared" si="122"/>
        <v>2482</v>
      </c>
      <c r="K1104" s="283"/>
      <c r="L1104" s="272"/>
      <c r="M1104" s="272"/>
      <c r="N1104" s="272"/>
      <c r="O1104" s="47"/>
      <c r="Q1104" s="254"/>
      <c r="R1104" s="39"/>
      <c r="S1104" s="31"/>
      <c r="T1104" s="31"/>
      <c r="U1104" s="39"/>
      <c r="V1104" s="38"/>
    </row>
    <row r="1105" spans="1:22" s="140" customFormat="1" ht="15" x14ac:dyDescent="0.25">
      <c r="A1105" s="39"/>
      <c r="B1105" s="333"/>
      <c r="C1105" s="87"/>
      <c r="D1105" s="79" t="s">
        <v>364</v>
      </c>
      <c r="E1105" s="338">
        <v>1092</v>
      </c>
      <c r="F1105" s="275">
        <f t="shared" si="124"/>
        <v>4568</v>
      </c>
      <c r="G1105" s="274"/>
      <c r="H1105" s="274"/>
      <c r="I1105" s="119" t="s">
        <v>427</v>
      </c>
      <c r="J1105" s="327">
        <f t="shared" si="122"/>
        <v>2484</v>
      </c>
      <c r="K1105" s="283"/>
      <c r="L1105" s="272"/>
      <c r="M1105" s="272"/>
      <c r="N1105" s="272"/>
      <c r="O1105" s="47"/>
      <c r="Q1105" s="254"/>
      <c r="R1105" s="38"/>
      <c r="S1105" s="208"/>
      <c r="T1105" s="208"/>
      <c r="U1105" s="38"/>
      <c r="V1105" s="38"/>
    </row>
    <row r="1106" spans="1:22" s="140" customFormat="1" ht="15" x14ac:dyDescent="0.25">
      <c r="A1106" s="38"/>
      <c r="B1106" s="334"/>
      <c r="C1106" s="87"/>
      <c r="D1106" s="79" t="s">
        <v>364</v>
      </c>
      <c r="E1106" s="338">
        <v>1093</v>
      </c>
      <c r="F1106" s="275">
        <f t="shared" si="124"/>
        <v>4572</v>
      </c>
      <c r="G1106" s="274"/>
      <c r="H1106" s="274"/>
      <c r="I1106" s="119" t="s">
        <v>427</v>
      </c>
      <c r="J1106" s="327">
        <f t="shared" si="122"/>
        <v>2486</v>
      </c>
      <c r="K1106" s="283"/>
      <c r="L1106" s="272"/>
      <c r="M1106" s="272"/>
      <c r="N1106" s="272"/>
      <c r="O1106" s="47"/>
      <c r="Q1106" s="254"/>
      <c r="R1106" s="39"/>
      <c r="S1106" s="31"/>
      <c r="T1106" s="31"/>
      <c r="U1106" s="39"/>
      <c r="V1106" s="38"/>
    </row>
    <row r="1107" spans="1:22" s="140" customFormat="1" ht="15" x14ac:dyDescent="0.25">
      <c r="A1107" s="38"/>
      <c r="B1107" s="334"/>
      <c r="C1107" s="87"/>
      <c r="D1107" s="79" t="s">
        <v>364</v>
      </c>
      <c r="E1107" s="338">
        <v>1094</v>
      </c>
      <c r="F1107" s="275">
        <f t="shared" si="124"/>
        <v>4576</v>
      </c>
      <c r="G1107" s="274"/>
      <c r="H1107" s="274"/>
      <c r="I1107" s="119" t="s">
        <v>427</v>
      </c>
      <c r="J1107" s="327">
        <f t="shared" si="122"/>
        <v>2488</v>
      </c>
      <c r="K1107" s="283"/>
      <c r="L1107" s="272"/>
      <c r="M1107" s="272"/>
      <c r="N1107" s="272"/>
      <c r="O1107" s="47"/>
      <c r="Q1107" s="254"/>
      <c r="R1107" s="39"/>
      <c r="S1107" s="31"/>
      <c r="T1107" s="31"/>
      <c r="U1107" s="39"/>
      <c r="V1107" s="38"/>
    </row>
    <row r="1108" spans="1:22" s="140" customFormat="1" ht="15" x14ac:dyDescent="0.25">
      <c r="A1108" s="38"/>
      <c r="B1108" s="334"/>
      <c r="C1108" s="87"/>
      <c r="D1108" s="79" t="s">
        <v>364</v>
      </c>
      <c r="E1108" s="338">
        <v>1095</v>
      </c>
      <c r="F1108" s="275">
        <f t="shared" si="124"/>
        <v>4580</v>
      </c>
      <c r="G1108" s="274"/>
      <c r="H1108" s="274"/>
      <c r="I1108" s="119" t="s">
        <v>427</v>
      </c>
      <c r="J1108" s="327">
        <f t="shared" si="122"/>
        <v>2490</v>
      </c>
      <c r="K1108" s="283"/>
      <c r="L1108" s="272"/>
      <c r="M1108" s="272"/>
      <c r="N1108" s="272"/>
      <c r="O1108" s="47"/>
      <c r="Q1108" s="254"/>
      <c r="R1108" s="39"/>
      <c r="S1108" s="31"/>
      <c r="T1108" s="31"/>
      <c r="U1108" s="39"/>
      <c r="V1108" s="38"/>
    </row>
    <row r="1109" spans="1:22" s="140" customFormat="1" ht="15" x14ac:dyDescent="0.25">
      <c r="A1109" s="38"/>
      <c r="B1109" s="334"/>
      <c r="C1109" s="87"/>
      <c r="D1109" s="79" t="s">
        <v>364</v>
      </c>
      <c r="E1109" s="338">
        <v>1096</v>
      </c>
      <c r="F1109" s="275">
        <f t="shared" si="124"/>
        <v>4584</v>
      </c>
      <c r="G1109" s="274"/>
      <c r="H1109" s="274"/>
      <c r="I1109" s="119" t="s">
        <v>427</v>
      </c>
      <c r="J1109" s="327">
        <f t="shared" si="122"/>
        <v>2492</v>
      </c>
      <c r="K1109" s="283"/>
      <c r="L1109" s="272"/>
      <c r="M1109" s="272"/>
      <c r="N1109" s="272"/>
      <c r="O1109" s="47"/>
      <c r="Q1109" s="254"/>
      <c r="R1109" s="39"/>
      <c r="S1109" s="31"/>
      <c r="T1109" s="31"/>
      <c r="U1109" s="39"/>
      <c r="V1109" s="38"/>
    </row>
    <row r="1110" spans="1:22" s="140" customFormat="1" ht="15" x14ac:dyDescent="0.25">
      <c r="A1110" s="38"/>
      <c r="B1110" s="334"/>
      <c r="C1110" s="87"/>
      <c r="D1110" s="79" t="s">
        <v>364</v>
      </c>
      <c r="E1110" s="338">
        <v>1097</v>
      </c>
      <c r="F1110" s="275">
        <f t="shared" si="124"/>
        <v>4588</v>
      </c>
      <c r="G1110" s="274"/>
      <c r="H1110" s="274"/>
      <c r="I1110" s="119" t="s">
        <v>427</v>
      </c>
      <c r="J1110" s="327">
        <f t="shared" si="122"/>
        <v>2494</v>
      </c>
      <c r="K1110" s="283"/>
      <c r="L1110" s="272"/>
      <c r="M1110" s="272"/>
      <c r="N1110" s="272"/>
      <c r="O1110" s="47"/>
      <c r="Q1110" s="254"/>
      <c r="R1110" s="38"/>
      <c r="S1110" s="208"/>
      <c r="T1110" s="208"/>
      <c r="U1110" s="38"/>
      <c r="V1110" s="38"/>
    </row>
    <row r="1111" spans="1:22" s="140" customFormat="1" ht="15" x14ac:dyDescent="0.25">
      <c r="A1111" s="39"/>
      <c r="B1111" s="333"/>
      <c r="C1111" s="87"/>
      <c r="D1111" s="79" t="s">
        <v>364</v>
      </c>
      <c r="E1111" s="338">
        <v>1098</v>
      </c>
      <c r="F1111" s="275">
        <f t="shared" si="124"/>
        <v>4592</v>
      </c>
      <c r="G1111" s="274"/>
      <c r="H1111" s="274"/>
      <c r="I1111" s="119" t="s">
        <v>427</v>
      </c>
      <c r="J1111" s="327">
        <f t="shared" si="122"/>
        <v>2496</v>
      </c>
      <c r="K1111" s="283"/>
      <c r="L1111" s="272"/>
      <c r="M1111" s="272"/>
      <c r="N1111" s="272"/>
      <c r="O1111" s="47"/>
      <c r="Q1111" s="254"/>
      <c r="R1111" s="38"/>
      <c r="S1111" s="208"/>
      <c r="T1111" s="208"/>
      <c r="U1111" s="38"/>
      <c r="V1111" s="38"/>
    </row>
    <row r="1112" spans="1:22" s="140" customFormat="1" ht="15" x14ac:dyDescent="0.25">
      <c r="A1112" s="39"/>
      <c r="B1112" s="333"/>
      <c r="C1112" s="87"/>
      <c r="D1112" s="79" t="s">
        <v>364</v>
      </c>
      <c r="E1112" s="338">
        <v>1099</v>
      </c>
      <c r="F1112" s="275">
        <f t="shared" ref="F1112" si="125">4*(O$11*(D$11-1)+E1112)+F$12</f>
        <v>4596</v>
      </c>
      <c r="G1112" s="274"/>
      <c r="H1112" s="274"/>
      <c r="I1112" s="119" t="s">
        <v>427</v>
      </c>
      <c r="J1112" s="327">
        <f t="shared" ref="J1112" si="126">300+2*O$11*(D$11-1)+2*E1112</f>
        <v>2498</v>
      </c>
      <c r="K1112" s="283"/>
      <c r="L1112" s="272"/>
      <c r="M1112" s="272"/>
      <c r="N1112" s="272"/>
      <c r="O1112" s="47"/>
      <c r="Q1112" s="254"/>
      <c r="R1112" s="38"/>
      <c r="S1112" s="208"/>
      <c r="T1112" s="208"/>
      <c r="U1112" s="38"/>
      <c r="V1112" s="38"/>
    </row>
    <row r="1113" spans="1:22" s="39" customFormat="1" ht="15" x14ac:dyDescent="0.25">
      <c r="B1113" s="309"/>
      <c r="C1113" s="86"/>
      <c r="D1113" s="189"/>
      <c r="E1113" s="342"/>
      <c r="F1113" s="275"/>
      <c r="G1113" s="127"/>
      <c r="H1113" s="127"/>
      <c r="I1113" s="190"/>
      <c r="J1113" s="330"/>
      <c r="K1113" s="191"/>
      <c r="L1113" s="192"/>
      <c r="M1113" s="192"/>
      <c r="N1113" s="191"/>
      <c r="O1113" s="193"/>
      <c r="Q1113" s="40"/>
      <c r="S1113" s="31"/>
      <c r="T1113" s="24"/>
    </row>
    <row r="1114" spans="1:22" s="39" customFormat="1" ht="15" x14ac:dyDescent="0.25">
      <c r="B1114" s="309"/>
      <c r="C1114" s="324"/>
      <c r="D1114" s="189"/>
      <c r="E1114" s="343"/>
      <c r="F1114" s="261"/>
      <c r="G1114" s="127"/>
      <c r="H1114" s="127"/>
      <c r="I1114" s="190"/>
      <c r="J1114" s="330"/>
      <c r="K1114" s="191"/>
      <c r="L1114" s="192"/>
      <c r="M1114" s="192"/>
      <c r="N1114" s="191"/>
      <c r="O1114" s="193"/>
      <c r="Q1114" s="40"/>
      <c r="S1114" s="31"/>
      <c r="T1114" s="24"/>
    </row>
    <row r="1115" spans="1:22" s="39" customFormat="1" ht="15" x14ac:dyDescent="0.25">
      <c r="B1115" s="309"/>
      <c r="C1115" s="324"/>
      <c r="D1115" s="189"/>
      <c r="E1115" s="343"/>
      <c r="F1115" s="261"/>
      <c r="G1115" s="127"/>
      <c r="H1115" s="127"/>
      <c r="I1115" s="190"/>
      <c r="J1115" s="330"/>
      <c r="K1115" s="191"/>
      <c r="L1115" s="192"/>
      <c r="M1115" s="192"/>
      <c r="N1115" s="191"/>
      <c r="O1115" s="193"/>
      <c r="Q1115" s="40"/>
      <c r="S1115" s="31"/>
      <c r="T1115" s="24"/>
    </row>
    <row r="1116" spans="1:22" s="39" customFormat="1" ht="15" x14ac:dyDescent="0.25">
      <c r="B1116" s="323"/>
      <c r="C1116" s="86"/>
      <c r="D1116" s="189"/>
      <c r="E1116" s="343"/>
      <c r="F1116" s="261"/>
      <c r="G1116" s="127"/>
      <c r="H1116" s="127"/>
      <c r="I1116" s="190"/>
      <c r="J1116" s="330"/>
      <c r="K1116" s="191"/>
      <c r="L1116" s="192"/>
      <c r="M1116" s="192"/>
      <c r="N1116" s="191"/>
      <c r="O1116" s="193"/>
      <c r="Q1116" s="40"/>
      <c r="S1116" s="31"/>
      <c r="T1116" s="24"/>
    </row>
    <row r="1117" spans="1:22" s="39" customFormat="1" ht="15" x14ac:dyDescent="0.25">
      <c r="C1117" s="86"/>
      <c r="D1117" s="189"/>
      <c r="E1117" s="343"/>
      <c r="F1117" s="261"/>
      <c r="G1117" s="127"/>
      <c r="H1117" s="127"/>
      <c r="I1117" s="190"/>
      <c r="J1117" s="330"/>
      <c r="K1117" s="191"/>
      <c r="L1117" s="192"/>
      <c r="M1117" s="192"/>
      <c r="N1117" s="191"/>
      <c r="O1117" s="193"/>
      <c r="Q1117" s="40"/>
      <c r="S1117" s="31"/>
      <c r="T1117" s="24"/>
    </row>
    <row r="1118" spans="1:22" s="39" customFormat="1" ht="15" x14ac:dyDescent="0.25">
      <c r="C1118" s="86"/>
      <c r="D1118" s="189"/>
      <c r="E1118" s="343"/>
      <c r="F1118" s="261"/>
      <c r="G1118" s="127"/>
      <c r="H1118" s="127"/>
      <c r="I1118" s="190"/>
      <c r="J1118" s="330"/>
      <c r="K1118" s="191"/>
      <c r="L1118" s="192"/>
      <c r="M1118" s="192"/>
      <c r="N1118" s="191"/>
      <c r="O1118" s="193"/>
      <c r="Q1118" s="40"/>
      <c r="S1118" s="31"/>
      <c r="T1118" s="24"/>
    </row>
    <row r="1119" spans="1:22" s="39" customFormat="1" ht="15" x14ac:dyDescent="0.25">
      <c r="C1119" s="86"/>
      <c r="D1119" s="189"/>
      <c r="E1119" s="343"/>
      <c r="F1119" s="261"/>
      <c r="G1119" s="127"/>
      <c r="H1119" s="127"/>
      <c r="I1119" s="190"/>
      <c r="J1119" s="330"/>
      <c r="K1119" s="191"/>
      <c r="L1119" s="192"/>
      <c r="M1119" s="192"/>
      <c r="N1119" s="191"/>
      <c r="O1119" s="193"/>
      <c r="Q1119" s="40"/>
      <c r="S1119" s="31"/>
      <c r="T1119" s="24"/>
    </row>
    <row r="1120" spans="1:22" s="39" customFormat="1" ht="15" x14ac:dyDescent="0.25">
      <c r="C1120" s="86"/>
      <c r="D1120" s="189"/>
      <c r="E1120" s="343"/>
      <c r="F1120" s="261"/>
      <c r="G1120" s="127"/>
      <c r="H1120" s="127"/>
      <c r="I1120" s="190"/>
      <c r="J1120" s="330"/>
      <c r="K1120" s="191"/>
      <c r="L1120" s="192"/>
      <c r="M1120" s="192"/>
      <c r="N1120" s="191"/>
      <c r="O1120" s="193"/>
      <c r="Q1120" s="40"/>
      <c r="S1120" s="31"/>
      <c r="T1120" s="24"/>
    </row>
    <row r="1121" spans="1:17" s="114" customFormat="1" ht="15" customHeight="1" thickBot="1" x14ac:dyDescent="0.25">
      <c r="B1121" s="39"/>
      <c r="C1121" s="39"/>
      <c r="D1121" s="3"/>
      <c r="E1121" s="344"/>
      <c r="F1121" s="345"/>
      <c r="G1121" s="137"/>
      <c r="H1121" s="137"/>
      <c r="I1121" s="346"/>
      <c r="J1121" s="331"/>
      <c r="K1121" s="35"/>
      <c r="L1121" s="33"/>
      <c r="M1121" s="33"/>
      <c r="N1121" s="35"/>
      <c r="O1121" s="25"/>
      <c r="Q1121" s="253"/>
    </row>
    <row r="1122" spans="1:17" s="114" customFormat="1" x14ac:dyDescent="0.2">
      <c r="B1122" s="39"/>
      <c r="C1122" s="87"/>
      <c r="E1122" s="347"/>
      <c r="F1122" s="348"/>
      <c r="G1122" s="130"/>
      <c r="H1122" s="130"/>
      <c r="I1122" s="23"/>
      <c r="J1122" s="103"/>
      <c r="K1122" s="34"/>
      <c r="L1122" s="103"/>
      <c r="M1122" s="103"/>
      <c r="N1122" s="34"/>
      <c r="O1122" s="110"/>
      <c r="Q1122" s="253"/>
    </row>
    <row r="1123" spans="1:17" s="114" customFormat="1" x14ac:dyDescent="0.2">
      <c r="B1123" s="39"/>
      <c r="C1123" s="87"/>
      <c r="E1123" s="347"/>
      <c r="F1123" s="348"/>
      <c r="G1123" s="130"/>
      <c r="H1123" s="130"/>
      <c r="I1123" s="23"/>
      <c r="J1123" s="103"/>
      <c r="K1123" s="34"/>
      <c r="L1123" s="103"/>
      <c r="M1123" s="103"/>
      <c r="N1123" s="34"/>
      <c r="O1123" s="110"/>
      <c r="Q1123" s="253"/>
    </row>
    <row r="1124" spans="1:17" s="114" customFormat="1" x14ac:dyDescent="0.2">
      <c r="B1124" s="39"/>
      <c r="C1124" s="87"/>
      <c r="E1124" s="347"/>
      <c r="F1124" s="348"/>
      <c r="G1124" s="130"/>
      <c r="H1124" s="130"/>
      <c r="I1124" s="23"/>
      <c r="J1124" s="103"/>
      <c r="K1124" s="34"/>
      <c r="L1124" s="103"/>
      <c r="M1124" s="103"/>
      <c r="N1124" s="34"/>
      <c r="O1124" s="110"/>
      <c r="Q1124" s="253"/>
    </row>
    <row r="1125" spans="1:17" s="114" customFormat="1" x14ac:dyDescent="0.2">
      <c r="A1125" s="39"/>
      <c r="B1125" s="309"/>
      <c r="C1125" s="88"/>
      <c r="E1125" s="347"/>
      <c r="F1125" s="348"/>
      <c r="G1125" s="130"/>
      <c r="H1125" s="130"/>
      <c r="I1125" s="23"/>
      <c r="J1125" s="103"/>
      <c r="K1125" s="34"/>
      <c r="L1125" s="103"/>
      <c r="M1125" s="103"/>
      <c r="N1125" s="34"/>
      <c r="O1125" s="110"/>
      <c r="Q1125" s="253"/>
    </row>
    <row r="1126" spans="1:17" s="114" customFormat="1" x14ac:dyDescent="0.2">
      <c r="A1126" s="39"/>
      <c r="B1126" s="309"/>
      <c r="C1126" s="88"/>
      <c r="E1126" s="347"/>
      <c r="F1126" s="348"/>
      <c r="G1126" s="130"/>
      <c r="H1126" s="130"/>
      <c r="I1126" s="23"/>
      <c r="J1126" s="103"/>
      <c r="K1126" s="34"/>
      <c r="L1126" s="103"/>
      <c r="M1126" s="103"/>
      <c r="N1126" s="34"/>
      <c r="O1126" s="110"/>
      <c r="Q1126" s="253"/>
    </row>
    <row r="1127" spans="1:17" s="114" customFormat="1" x14ac:dyDescent="0.2">
      <c r="A1127" s="39"/>
      <c r="B1127" s="309"/>
      <c r="C1127" s="88"/>
      <c r="E1127" s="347"/>
      <c r="F1127" s="348"/>
      <c r="G1127" s="130"/>
      <c r="H1127" s="130"/>
      <c r="I1127" s="23"/>
      <c r="J1127" s="103"/>
      <c r="K1127" s="34"/>
      <c r="L1127" s="103"/>
      <c r="M1127" s="103"/>
      <c r="N1127" s="34"/>
      <c r="O1127" s="110"/>
      <c r="Q1127" s="253"/>
    </row>
    <row r="1128" spans="1:17" s="114" customFormat="1" x14ac:dyDescent="0.2">
      <c r="A1128" s="39"/>
      <c r="B1128" s="309"/>
      <c r="C1128" s="88"/>
      <c r="E1128" s="347"/>
      <c r="F1128" s="348"/>
      <c r="G1128" s="130"/>
      <c r="H1128" s="130"/>
      <c r="I1128" s="23"/>
      <c r="J1128" s="103"/>
      <c r="K1128" s="34"/>
      <c r="L1128" s="103"/>
      <c r="M1128" s="103"/>
      <c r="N1128" s="34"/>
      <c r="O1128" s="110"/>
      <c r="Q1128" s="253"/>
    </row>
    <row r="1129" spans="1:17" s="114" customFormat="1" x14ac:dyDescent="0.2">
      <c r="A1129" s="39"/>
      <c r="B1129" s="309"/>
      <c r="C1129" s="88"/>
      <c r="E1129" s="347"/>
      <c r="F1129" s="348"/>
      <c r="G1129" s="130"/>
      <c r="H1129" s="130"/>
      <c r="I1129" s="23"/>
      <c r="J1129" s="103"/>
      <c r="K1129" s="34"/>
      <c r="L1129" s="103"/>
      <c r="M1129" s="103"/>
      <c r="N1129" s="34"/>
      <c r="O1129" s="110"/>
      <c r="Q1129" s="253"/>
    </row>
    <row r="1130" spans="1:17" s="114" customFormat="1" x14ac:dyDescent="0.2">
      <c r="A1130" s="39"/>
      <c r="B1130" s="309"/>
      <c r="C1130" s="88"/>
      <c r="E1130" s="347"/>
      <c r="F1130" s="348"/>
      <c r="G1130" s="130"/>
      <c r="H1130" s="130"/>
      <c r="I1130" s="23"/>
      <c r="J1130" s="103"/>
      <c r="K1130" s="34"/>
      <c r="L1130" s="103"/>
      <c r="M1130" s="103"/>
      <c r="N1130" s="34"/>
      <c r="O1130" s="110"/>
      <c r="Q1130" s="253"/>
    </row>
    <row r="1131" spans="1:17" s="114" customFormat="1" x14ac:dyDescent="0.2">
      <c r="A1131" s="39"/>
      <c r="B1131" s="309"/>
      <c r="C1131" s="88"/>
      <c r="E1131" s="347"/>
      <c r="F1131" s="348"/>
      <c r="G1131" s="130"/>
      <c r="H1131" s="130"/>
      <c r="I1131" s="23"/>
      <c r="J1131" s="103"/>
      <c r="K1131" s="34"/>
      <c r="L1131" s="103"/>
      <c r="M1131" s="103"/>
      <c r="N1131" s="34"/>
      <c r="O1131" s="110"/>
      <c r="Q1131" s="253"/>
    </row>
    <row r="1132" spans="1:17" s="114" customFormat="1" x14ac:dyDescent="0.2">
      <c r="A1132" s="39"/>
      <c r="B1132" s="309"/>
      <c r="C1132" s="88"/>
      <c r="E1132" s="347"/>
      <c r="F1132" s="348"/>
      <c r="G1132" s="130"/>
      <c r="H1132" s="130"/>
      <c r="I1132" s="23"/>
      <c r="J1132" s="103"/>
      <c r="K1132" s="34"/>
      <c r="L1132" s="103"/>
      <c r="M1132" s="103"/>
      <c r="N1132" s="34"/>
      <c r="O1132" s="110"/>
      <c r="Q1132" s="253"/>
    </row>
    <row r="1133" spans="1:17" s="114" customFormat="1" x14ac:dyDescent="0.2">
      <c r="A1133" s="39"/>
      <c r="B1133" s="309"/>
      <c r="C1133" s="88"/>
      <c r="E1133" s="347"/>
      <c r="F1133" s="348"/>
      <c r="G1133" s="130"/>
      <c r="H1133" s="130"/>
      <c r="I1133" s="23"/>
      <c r="J1133" s="103"/>
      <c r="K1133" s="34"/>
      <c r="L1133" s="103"/>
      <c r="M1133" s="103"/>
      <c r="N1133" s="34"/>
      <c r="O1133" s="110"/>
      <c r="Q1133" s="253"/>
    </row>
    <row r="1134" spans="1:17" s="114" customFormat="1" x14ac:dyDescent="0.2">
      <c r="A1134" s="39"/>
      <c r="B1134" s="309"/>
      <c r="C1134" s="88"/>
      <c r="E1134" s="347"/>
      <c r="F1134" s="348"/>
      <c r="G1134" s="130"/>
      <c r="H1134" s="130"/>
      <c r="I1134" s="23"/>
      <c r="J1134" s="103"/>
      <c r="K1134" s="34"/>
      <c r="L1134" s="103"/>
      <c r="M1134" s="103"/>
      <c r="N1134" s="34"/>
      <c r="O1134" s="110"/>
      <c r="Q1134" s="253"/>
    </row>
    <row r="1135" spans="1:17" s="114" customFormat="1" x14ac:dyDescent="0.2">
      <c r="A1135" s="39"/>
      <c r="B1135" s="309"/>
      <c r="C1135" s="88"/>
      <c r="E1135" s="347"/>
      <c r="F1135" s="348"/>
      <c r="G1135" s="130"/>
      <c r="H1135" s="130"/>
      <c r="I1135" s="23"/>
      <c r="J1135" s="103"/>
      <c r="K1135" s="34"/>
      <c r="L1135" s="103"/>
      <c r="M1135" s="103"/>
      <c r="N1135" s="34"/>
      <c r="O1135" s="110"/>
      <c r="Q1135" s="253"/>
    </row>
    <row r="1136" spans="1:17" s="114" customFormat="1" x14ac:dyDescent="0.2">
      <c r="A1136" s="39"/>
      <c r="B1136" s="309"/>
      <c r="C1136" s="88"/>
      <c r="E1136" s="347"/>
      <c r="F1136" s="348"/>
      <c r="G1136" s="130"/>
      <c r="H1136" s="130"/>
      <c r="I1136" s="23"/>
      <c r="J1136" s="103"/>
      <c r="K1136" s="34"/>
      <c r="L1136" s="103"/>
      <c r="M1136" s="103"/>
      <c r="N1136" s="34"/>
      <c r="O1136" s="110"/>
      <c r="Q1136" s="253"/>
    </row>
    <row r="1137" spans="1:17" s="114" customFormat="1" x14ac:dyDescent="0.2">
      <c r="A1137" s="39"/>
      <c r="B1137" s="309"/>
      <c r="C1137" s="88"/>
      <c r="E1137" s="347"/>
      <c r="F1137" s="348"/>
      <c r="G1137" s="130"/>
      <c r="H1137" s="130"/>
      <c r="I1137" s="23"/>
      <c r="J1137" s="103"/>
      <c r="K1137" s="34"/>
      <c r="L1137" s="103"/>
      <c r="M1137" s="103"/>
      <c r="N1137" s="34"/>
      <c r="O1137" s="110"/>
      <c r="Q1137" s="253"/>
    </row>
    <row r="1138" spans="1:17" s="114" customFormat="1" x14ac:dyDescent="0.2">
      <c r="A1138" s="39"/>
      <c r="B1138" s="309"/>
      <c r="C1138" s="88"/>
      <c r="E1138" s="347"/>
      <c r="F1138" s="348"/>
      <c r="G1138" s="130"/>
      <c r="H1138" s="130"/>
      <c r="I1138" s="23"/>
      <c r="J1138" s="103"/>
      <c r="K1138" s="34"/>
      <c r="L1138" s="103"/>
      <c r="M1138" s="103"/>
      <c r="N1138" s="34"/>
      <c r="O1138" s="110"/>
      <c r="Q1138" s="253"/>
    </row>
    <row r="1139" spans="1:17" s="114" customFormat="1" x14ac:dyDescent="0.2">
      <c r="A1139" s="39"/>
      <c r="B1139" s="309"/>
      <c r="C1139" s="88"/>
      <c r="E1139" s="347"/>
      <c r="F1139" s="348"/>
      <c r="G1139" s="130"/>
      <c r="H1139" s="130"/>
      <c r="I1139" s="23"/>
      <c r="J1139" s="103"/>
      <c r="K1139" s="34"/>
      <c r="L1139" s="103"/>
      <c r="M1139" s="103"/>
      <c r="N1139" s="34"/>
      <c r="O1139" s="110"/>
      <c r="Q1139" s="253"/>
    </row>
    <row r="1140" spans="1:17" s="114" customFormat="1" x14ac:dyDescent="0.2">
      <c r="A1140" s="39"/>
      <c r="B1140" s="309"/>
      <c r="C1140" s="88"/>
      <c r="E1140" s="347"/>
      <c r="F1140" s="348"/>
      <c r="G1140" s="130"/>
      <c r="H1140" s="130"/>
      <c r="I1140" s="23"/>
      <c r="J1140" s="103"/>
      <c r="K1140" s="34"/>
      <c r="L1140" s="103"/>
      <c r="M1140" s="103"/>
      <c r="N1140" s="34"/>
      <c r="O1140" s="110"/>
      <c r="Q1140" s="253"/>
    </row>
    <row r="1141" spans="1:17" s="114" customFormat="1" x14ac:dyDescent="0.2">
      <c r="A1141" s="39"/>
      <c r="B1141" s="309"/>
      <c r="C1141" s="88"/>
      <c r="E1141" s="347"/>
      <c r="F1141" s="348"/>
      <c r="G1141" s="130"/>
      <c r="H1141" s="130"/>
      <c r="I1141" s="23"/>
      <c r="J1141" s="103"/>
      <c r="K1141" s="34"/>
      <c r="L1141" s="103"/>
      <c r="M1141" s="103"/>
      <c r="N1141" s="34"/>
      <c r="O1141" s="110"/>
      <c r="Q1141" s="253"/>
    </row>
    <row r="1142" spans="1:17" s="114" customFormat="1" x14ac:dyDescent="0.2">
      <c r="A1142" s="39"/>
      <c r="B1142" s="309"/>
      <c r="C1142" s="88"/>
      <c r="E1142" s="347"/>
      <c r="F1142" s="348"/>
      <c r="G1142" s="130"/>
      <c r="H1142" s="130"/>
      <c r="I1142" s="23"/>
      <c r="J1142" s="103"/>
      <c r="K1142" s="34"/>
      <c r="L1142" s="103"/>
      <c r="M1142" s="103"/>
      <c r="N1142" s="34"/>
      <c r="O1142" s="110"/>
      <c r="Q1142" s="253"/>
    </row>
    <row r="1143" spans="1:17" s="114" customFormat="1" x14ac:dyDescent="0.2">
      <c r="A1143" s="39"/>
      <c r="B1143" s="309"/>
      <c r="C1143" s="88"/>
      <c r="E1143" s="347"/>
      <c r="F1143" s="348"/>
      <c r="G1143" s="130"/>
      <c r="H1143" s="130"/>
      <c r="I1143" s="23"/>
      <c r="J1143" s="103"/>
      <c r="K1143" s="34"/>
      <c r="L1143" s="103"/>
      <c r="M1143" s="103"/>
      <c r="N1143" s="34"/>
      <c r="O1143" s="110"/>
      <c r="Q1143" s="253"/>
    </row>
    <row r="1144" spans="1:17" s="114" customFormat="1" x14ac:dyDescent="0.2">
      <c r="A1144" s="39"/>
      <c r="B1144" s="309"/>
      <c r="C1144" s="88"/>
      <c r="E1144" s="347"/>
      <c r="F1144" s="348"/>
      <c r="G1144" s="130"/>
      <c r="H1144" s="130"/>
      <c r="I1144" s="23"/>
      <c r="J1144" s="103"/>
      <c r="K1144" s="34"/>
      <c r="L1144" s="103"/>
      <c r="M1144" s="103"/>
      <c r="N1144" s="34"/>
      <c r="O1144" s="110"/>
      <c r="Q1144" s="253"/>
    </row>
    <row r="1145" spans="1:17" s="114" customFormat="1" x14ac:dyDescent="0.2">
      <c r="A1145" s="39"/>
      <c r="B1145" s="309"/>
      <c r="C1145" s="88"/>
      <c r="E1145" s="347"/>
      <c r="F1145" s="348"/>
      <c r="G1145" s="130"/>
      <c r="H1145" s="130"/>
      <c r="I1145" s="23"/>
      <c r="J1145" s="103"/>
      <c r="K1145" s="34"/>
      <c r="L1145" s="103"/>
      <c r="M1145" s="103"/>
      <c r="N1145" s="34"/>
      <c r="O1145" s="110"/>
      <c r="Q1145" s="253"/>
    </row>
    <row r="1146" spans="1:17" s="114" customFormat="1" x14ac:dyDescent="0.2">
      <c r="A1146" s="39"/>
      <c r="B1146" s="309"/>
      <c r="C1146" s="88"/>
      <c r="E1146" s="347"/>
      <c r="F1146" s="348"/>
      <c r="G1146" s="130"/>
      <c r="H1146" s="130"/>
      <c r="I1146" s="23"/>
      <c r="J1146" s="103"/>
      <c r="K1146" s="34"/>
      <c r="L1146" s="103"/>
      <c r="M1146" s="103"/>
      <c r="N1146" s="34"/>
      <c r="O1146" s="110"/>
      <c r="Q1146" s="253"/>
    </row>
    <row r="1147" spans="1:17" s="114" customFormat="1" x14ac:dyDescent="0.2">
      <c r="A1147" s="39"/>
      <c r="B1147" s="309"/>
      <c r="C1147" s="88"/>
      <c r="E1147" s="347"/>
      <c r="F1147" s="348"/>
      <c r="G1147" s="130"/>
      <c r="H1147" s="130"/>
      <c r="I1147" s="23"/>
      <c r="J1147" s="103"/>
      <c r="K1147" s="34"/>
      <c r="L1147" s="103"/>
      <c r="M1147" s="103"/>
      <c r="N1147" s="34"/>
      <c r="O1147" s="110"/>
      <c r="Q1147" s="253"/>
    </row>
    <row r="1148" spans="1:17" s="114" customFormat="1" x14ac:dyDescent="0.2">
      <c r="A1148" s="39"/>
      <c r="B1148" s="309"/>
      <c r="C1148" s="88"/>
      <c r="E1148" s="347"/>
      <c r="F1148" s="348"/>
      <c r="G1148" s="130"/>
      <c r="H1148" s="130"/>
      <c r="I1148" s="23"/>
      <c r="J1148" s="103"/>
      <c r="K1148" s="34"/>
      <c r="L1148" s="103"/>
      <c r="M1148" s="103"/>
      <c r="N1148" s="34"/>
      <c r="O1148" s="110"/>
      <c r="Q1148" s="253"/>
    </row>
    <row r="1149" spans="1:17" s="114" customFormat="1" x14ac:dyDescent="0.2">
      <c r="A1149" s="39"/>
      <c r="B1149" s="309"/>
      <c r="C1149" s="88"/>
      <c r="E1149" s="347"/>
      <c r="F1149" s="348"/>
      <c r="G1149" s="130"/>
      <c r="H1149" s="130"/>
      <c r="I1149" s="23"/>
      <c r="J1149" s="103"/>
      <c r="K1149" s="34"/>
      <c r="L1149" s="103"/>
      <c r="M1149" s="103"/>
      <c r="N1149" s="34"/>
      <c r="O1149" s="110"/>
      <c r="Q1149" s="253"/>
    </row>
    <row r="1150" spans="1:17" s="114" customFormat="1" x14ac:dyDescent="0.2">
      <c r="A1150" s="39"/>
      <c r="B1150" s="309"/>
      <c r="C1150" s="88"/>
      <c r="E1150" s="347"/>
      <c r="F1150" s="348"/>
      <c r="G1150" s="130"/>
      <c r="H1150" s="130"/>
      <c r="I1150" s="23"/>
      <c r="J1150" s="103"/>
      <c r="K1150" s="34"/>
      <c r="L1150" s="103"/>
      <c r="M1150" s="103"/>
      <c r="N1150" s="34"/>
      <c r="O1150" s="110"/>
      <c r="Q1150" s="253"/>
    </row>
    <row r="1151" spans="1:17" s="114" customFormat="1" x14ac:dyDescent="0.2">
      <c r="A1151" s="39"/>
      <c r="B1151" s="309"/>
      <c r="C1151" s="88"/>
      <c r="E1151" s="347"/>
      <c r="F1151" s="348"/>
      <c r="G1151" s="130"/>
      <c r="H1151" s="130"/>
      <c r="I1151" s="23"/>
      <c r="J1151" s="103"/>
      <c r="K1151" s="34"/>
      <c r="L1151" s="103"/>
      <c r="M1151" s="103"/>
      <c r="N1151" s="34"/>
      <c r="O1151" s="110"/>
      <c r="Q1151" s="253"/>
    </row>
    <row r="1152" spans="1:17" s="114" customFormat="1" x14ac:dyDescent="0.2">
      <c r="A1152" s="39"/>
      <c r="B1152" s="309"/>
      <c r="C1152" s="88"/>
      <c r="E1152" s="347"/>
      <c r="F1152" s="348"/>
      <c r="G1152" s="130"/>
      <c r="H1152" s="130"/>
      <c r="I1152" s="23"/>
      <c r="J1152" s="103"/>
      <c r="K1152" s="34"/>
      <c r="L1152" s="103"/>
      <c r="M1152" s="103"/>
      <c r="N1152" s="34"/>
      <c r="O1152" s="110"/>
      <c r="Q1152" s="253"/>
    </row>
    <row r="1153" spans="1:17" s="114" customFormat="1" x14ac:dyDescent="0.2">
      <c r="A1153" s="39"/>
      <c r="B1153" s="309"/>
      <c r="C1153" s="88"/>
      <c r="E1153" s="347"/>
      <c r="F1153" s="348"/>
      <c r="G1153" s="130"/>
      <c r="H1153" s="130"/>
      <c r="I1153" s="23"/>
      <c r="J1153" s="103"/>
      <c r="K1153" s="34"/>
      <c r="L1153" s="103"/>
      <c r="M1153" s="103"/>
      <c r="N1153" s="34"/>
      <c r="O1153" s="110"/>
      <c r="Q1153" s="253"/>
    </row>
    <row r="1154" spans="1:17" s="114" customFormat="1" x14ac:dyDescent="0.2">
      <c r="A1154" s="39"/>
      <c r="B1154" s="309"/>
      <c r="C1154" s="88"/>
      <c r="E1154" s="347"/>
      <c r="F1154" s="348"/>
      <c r="G1154" s="130"/>
      <c r="H1154" s="130"/>
      <c r="I1154" s="23"/>
      <c r="J1154" s="103"/>
      <c r="K1154" s="34"/>
      <c r="L1154" s="103"/>
      <c r="M1154" s="103"/>
      <c r="N1154" s="34"/>
      <c r="O1154" s="110"/>
      <c r="Q1154" s="253"/>
    </row>
    <row r="1155" spans="1:17" s="114" customFormat="1" x14ac:dyDescent="0.2">
      <c r="A1155" s="39"/>
      <c r="B1155" s="309"/>
      <c r="C1155" s="88"/>
      <c r="E1155" s="347"/>
      <c r="F1155" s="348"/>
      <c r="G1155" s="130"/>
      <c r="H1155" s="130"/>
      <c r="I1155" s="23"/>
      <c r="J1155" s="103"/>
      <c r="K1155" s="34"/>
      <c r="L1155" s="103"/>
      <c r="M1155" s="103"/>
      <c r="N1155" s="34"/>
      <c r="O1155" s="110"/>
      <c r="Q1155" s="253"/>
    </row>
    <row r="1156" spans="1:17" s="114" customFormat="1" x14ac:dyDescent="0.2">
      <c r="A1156" s="39"/>
      <c r="B1156" s="309"/>
      <c r="C1156" s="88"/>
      <c r="E1156" s="347"/>
      <c r="F1156" s="348"/>
      <c r="G1156" s="130"/>
      <c r="H1156" s="130"/>
      <c r="I1156" s="23"/>
      <c r="J1156" s="103"/>
      <c r="K1156" s="34"/>
      <c r="L1156" s="103"/>
      <c r="M1156" s="103"/>
      <c r="N1156" s="34"/>
      <c r="O1156" s="110"/>
      <c r="Q1156" s="253"/>
    </row>
    <row r="1157" spans="1:17" s="114" customFormat="1" x14ac:dyDescent="0.2">
      <c r="A1157" s="39"/>
      <c r="B1157" s="309"/>
      <c r="C1157" s="88"/>
      <c r="E1157" s="347"/>
      <c r="F1157" s="348"/>
      <c r="G1157" s="130"/>
      <c r="H1157" s="130"/>
      <c r="I1157" s="23"/>
      <c r="J1157" s="103"/>
      <c r="K1157" s="34"/>
      <c r="L1157" s="103"/>
      <c r="M1157" s="103"/>
      <c r="N1157" s="34"/>
      <c r="O1157" s="110"/>
      <c r="Q1157" s="253"/>
    </row>
    <row r="1158" spans="1:17" s="114" customFormat="1" x14ac:dyDescent="0.2">
      <c r="A1158" s="39"/>
      <c r="B1158" s="309"/>
      <c r="C1158" s="88"/>
      <c r="E1158" s="347"/>
      <c r="F1158" s="348"/>
      <c r="G1158" s="130"/>
      <c r="H1158" s="130"/>
      <c r="I1158" s="23"/>
      <c r="J1158" s="103"/>
      <c r="K1158" s="34"/>
      <c r="L1158" s="103"/>
      <c r="M1158" s="103"/>
      <c r="N1158" s="34"/>
      <c r="O1158" s="110"/>
      <c r="Q1158" s="253"/>
    </row>
    <row r="1159" spans="1:17" s="114" customFormat="1" x14ac:dyDescent="0.2">
      <c r="A1159" s="39"/>
      <c r="B1159" s="309"/>
      <c r="C1159" s="88"/>
      <c r="E1159" s="347"/>
      <c r="F1159" s="348"/>
      <c r="G1159" s="130"/>
      <c r="H1159" s="130"/>
      <c r="I1159" s="23"/>
      <c r="J1159" s="103"/>
      <c r="K1159" s="34"/>
      <c r="L1159" s="103"/>
      <c r="M1159" s="103"/>
      <c r="N1159" s="34"/>
      <c r="O1159" s="110"/>
      <c r="Q1159" s="253"/>
    </row>
    <row r="1160" spans="1:17" s="114" customFormat="1" x14ac:dyDescent="0.2">
      <c r="A1160" s="39"/>
      <c r="B1160" s="309"/>
      <c r="C1160" s="88"/>
      <c r="E1160" s="347"/>
      <c r="F1160" s="348"/>
      <c r="G1160" s="130"/>
      <c r="H1160" s="130"/>
      <c r="I1160" s="23"/>
      <c r="J1160" s="103"/>
      <c r="K1160" s="34"/>
      <c r="L1160" s="103"/>
      <c r="M1160" s="103"/>
      <c r="N1160" s="34"/>
      <c r="O1160" s="110"/>
      <c r="Q1160" s="253"/>
    </row>
    <row r="1161" spans="1:17" s="114" customFormat="1" x14ac:dyDescent="0.2">
      <c r="A1161" s="39"/>
      <c r="B1161" s="309"/>
      <c r="C1161" s="88"/>
      <c r="E1161" s="347"/>
      <c r="F1161" s="348"/>
      <c r="G1161" s="130"/>
      <c r="H1161" s="130"/>
      <c r="I1161" s="23"/>
      <c r="J1161" s="103"/>
      <c r="K1161" s="34"/>
      <c r="L1161" s="103"/>
      <c r="M1161" s="103"/>
      <c r="N1161" s="34"/>
      <c r="O1161" s="110"/>
      <c r="Q1161" s="253"/>
    </row>
    <row r="1162" spans="1:17" s="114" customFormat="1" x14ac:dyDescent="0.2">
      <c r="A1162" s="39"/>
      <c r="B1162" s="309"/>
      <c r="C1162" s="88"/>
      <c r="E1162" s="347"/>
      <c r="F1162" s="348"/>
      <c r="G1162" s="130"/>
      <c r="H1162" s="130"/>
      <c r="I1162" s="23"/>
      <c r="J1162" s="103"/>
      <c r="K1162" s="34"/>
      <c r="L1162" s="103"/>
      <c r="M1162" s="103"/>
      <c r="N1162" s="34"/>
      <c r="O1162" s="110"/>
      <c r="Q1162" s="253"/>
    </row>
    <row r="1163" spans="1:17" s="114" customFormat="1" x14ac:dyDescent="0.2">
      <c r="A1163" s="39"/>
      <c r="B1163" s="309"/>
      <c r="C1163" s="88"/>
      <c r="E1163" s="347"/>
      <c r="F1163" s="348"/>
      <c r="G1163" s="130"/>
      <c r="H1163" s="130"/>
      <c r="I1163" s="23"/>
      <c r="J1163" s="103"/>
      <c r="K1163" s="34"/>
      <c r="L1163" s="103"/>
      <c r="M1163" s="103"/>
      <c r="N1163" s="34"/>
      <c r="O1163" s="110"/>
      <c r="Q1163" s="253"/>
    </row>
    <row r="1164" spans="1:17" s="114" customFormat="1" x14ac:dyDescent="0.2">
      <c r="A1164" s="39"/>
      <c r="B1164" s="309"/>
      <c r="C1164" s="88"/>
      <c r="E1164" s="347"/>
      <c r="F1164" s="348"/>
      <c r="G1164" s="130"/>
      <c r="H1164" s="130"/>
      <c r="I1164" s="23"/>
      <c r="J1164" s="103"/>
      <c r="K1164" s="34"/>
      <c r="L1164" s="103"/>
      <c r="M1164" s="103"/>
      <c r="N1164" s="34"/>
      <c r="O1164" s="110"/>
      <c r="Q1164" s="253"/>
    </row>
    <row r="1165" spans="1:17" s="114" customFormat="1" x14ac:dyDescent="0.2">
      <c r="A1165" s="39"/>
      <c r="B1165" s="309"/>
      <c r="C1165" s="88"/>
      <c r="E1165" s="347"/>
      <c r="F1165" s="348"/>
      <c r="G1165" s="130"/>
      <c r="H1165" s="130"/>
      <c r="I1165" s="23"/>
      <c r="J1165" s="103"/>
      <c r="K1165" s="34"/>
      <c r="L1165" s="103"/>
      <c r="M1165" s="103"/>
      <c r="N1165" s="34"/>
      <c r="O1165" s="110"/>
      <c r="Q1165" s="253"/>
    </row>
    <row r="1166" spans="1:17" s="114" customFormat="1" x14ac:dyDescent="0.2">
      <c r="A1166" s="39"/>
      <c r="B1166" s="309"/>
      <c r="C1166" s="88"/>
      <c r="E1166" s="347"/>
      <c r="F1166" s="348"/>
      <c r="G1166" s="130"/>
      <c r="H1166" s="130"/>
      <c r="I1166" s="23"/>
      <c r="J1166" s="103"/>
      <c r="K1166" s="34"/>
      <c r="L1166" s="103"/>
      <c r="M1166" s="103"/>
      <c r="N1166" s="34"/>
      <c r="O1166" s="110"/>
      <c r="Q1166" s="253"/>
    </row>
    <row r="1167" spans="1:17" s="114" customFormat="1" x14ac:dyDescent="0.2">
      <c r="A1167" s="39"/>
      <c r="B1167" s="309"/>
      <c r="C1167" s="88"/>
      <c r="E1167" s="347"/>
      <c r="F1167" s="348"/>
      <c r="G1167" s="130"/>
      <c r="H1167" s="130"/>
      <c r="I1167" s="23"/>
      <c r="J1167" s="103"/>
      <c r="K1167" s="34"/>
      <c r="L1167" s="103"/>
      <c r="M1167" s="103"/>
      <c r="N1167" s="34"/>
      <c r="O1167" s="110"/>
      <c r="Q1167" s="253"/>
    </row>
    <row r="1168" spans="1:17" s="114" customFormat="1" x14ac:dyDescent="0.2">
      <c r="A1168" s="39"/>
      <c r="B1168" s="309"/>
      <c r="C1168" s="88"/>
      <c r="E1168" s="347"/>
      <c r="F1168" s="348"/>
      <c r="G1168" s="130"/>
      <c r="H1168" s="130"/>
      <c r="I1168" s="23"/>
      <c r="J1168" s="103"/>
      <c r="K1168" s="34"/>
      <c r="L1168" s="103"/>
      <c r="M1168" s="103"/>
      <c r="N1168" s="34"/>
      <c r="O1168" s="110"/>
      <c r="Q1168" s="253"/>
    </row>
    <row r="1169" spans="1:17" s="114" customFormat="1" x14ac:dyDescent="0.2">
      <c r="A1169" s="39"/>
      <c r="B1169" s="309"/>
      <c r="C1169" s="88"/>
      <c r="E1169" s="347"/>
      <c r="F1169" s="348"/>
      <c r="G1169" s="130"/>
      <c r="H1169" s="130"/>
      <c r="I1169" s="23"/>
      <c r="J1169" s="103"/>
      <c r="K1169" s="34"/>
      <c r="L1169" s="103"/>
      <c r="M1169" s="103"/>
      <c r="N1169" s="34"/>
      <c r="O1169" s="110"/>
      <c r="Q1169" s="253"/>
    </row>
    <row r="1170" spans="1:17" s="114" customFormat="1" x14ac:dyDescent="0.2">
      <c r="A1170" s="39"/>
      <c r="B1170" s="309"/>
      <c r="C1170" s="88"/>
      <c r="E1170" s="347"/>
      <c r="F1170" s="348"/>
      <c r="G1170" s="130"/>
      <c r="H1170" s="130"/>
      <c r="I1170" s="23"/>
      <c r="J1170" s="103"/>
      <c r="K1170" s="34"/>
      <c r="L1170" s="103"/>
      <c r="M1170" s="103"/>
      <c r="N1170" s="34"/>
      <c r="O1170" s="110"/>
      <c r="Q1170" s="253"/>
    </row>
    <row r="1171" spans="1:17" s="114" customFormat="1" x14ac:dyDescent="0.2">
      <c r="A1171" s="39"/>
      <c r="B1171" s="309"/>
      <c r="C1171" s="88"/>
      <c r="E1171" s="347"/>
      <c r="F1171" s="348"/>
      <c r="G1171" s="130"/>
      <c r="H1171" s="130"/>
      <c r="I1171" s="23"/>
      <c r="J1171" s="103"/>
      <c r="K1171" s="34"/>
      <c r="L1171" s="103"/>
      <c r="M1171" s="103"/>
      <c r="N1171" s="34"/>
      <c r="O1171" s="110"/>
      <c r="Q1171" s="253"/>
    </row>
    <row r="1172" spans="1:17" s="114" customFormat="1" x14ac:dyDescent="0.2">
      <c r="A1172" s="39"/>
      <c r="B1172" s="309"/>
      <c r="C1172" s="88"/>
      <c r="E1172" s="347"/>
      <c r="F1172" s="348"/>
      <c r="G1172" s="130"/>
      <c r="H1172" s="130"/>
      <c r="I1172" s="23"/>
      <c r="J1172" s="103"/>
      <c r="K1172" s="34"/>
      <c r="L1172" s="103"/>
      <c r="M1172" s="103"/>
      <c r="N1172" s="34"/>
      <c r="O1172" s="110"/>
      <c r="Q1172" s="253"/>
    </row>
    <row r="1173" spans="1:17" s="114" customFormat="1" x14ac:dyDescent="0.2">
      <c r="A1173" s="39"/>
      <c r="B1173" s="309"/>
      <c r="C1173" s="88"/>
      <c r="E1173" s="347"/>
      <c r="F1173" s="348"/>
      <c r="G1173" s="130"/>
      <c r="H1173" s="130"/>
      <c r="I1173" s="23"/>
      <c r="J1173" s="103"/>
      <c r="K1173" s="34"/>
      <c r="L1173" s="103"/>
      <c r="M1173" s="103"/>
      <c r="N1173" s="34"/>
      <c r="O1173" s="110"/>
      <c r="Q1173" s="253"/>
    </row>
    <row r="1174" spans="1:17" s="114" customFormat="1" x14ac:dyDescent="0.2">
      <c r="A1174" s="39"/>
      <c r="B1174" s="309"/>
      <c r="C1174" s="88"/>
      <c r="E1174" s="347"/>
      <c r="F1174" s="348"/>
      <c r="G1174" s="130"/>
      <c r="H1174" s="130"/>
      <c r="I1174" s="23"/>
      <c r="J1174" s="103"/>
      <c r="K1174" s="34"/>
      <c r="L1174" s="103"/>
      <c r="M1174" s="103"/>
      <c r="N1174" s="34"/>
      <c r="O1174" s="110"/>
      <c r="Q1174" s="253"/>
    </row>
    <row r="1175" spans="1:17" s="114" customFormat="1" x14ac:dyDescent="0.2">
      <c r="A1175" s="39"/>
      <c r="B1175" s="309"/>
      <c r="C1175" s="88"/>
      <c r="E1175" s="347"/>
      <c r="F1175" s="348"/>
      <c r="G1175" s="130"/>
      <c r="H1175" s="130"/>
      <c r="I1175" s="23"/>
      <c r="J1175" s="103"/>
      <c r="K1175" s="34"/>
      <c r="L1175" s="103"/>
      <c r="M1175" s="103"/>
      <c r="N1175" s="34"/>
      <c r="O1175" s="110"/>
      <c r="Q1175" s="253"/>
    </row>
    <row r="1176" spans="1:17" s="114" customFormat="1" x14ac:dyDescent="0.2">
      <c r="A1176" s="39"/>
      <c r="B1176" s="309"/>
      <c r="C1176" s="88"/>
      <c r="E1176" s="347"/>
      <c r="F1176" s="348"/>
      <c r="G1176" s="130"/>
      <c r="H1176" s="130"/>
      <c r="I1176" s="23"/>
      <c r="J1176" s="103"/>
      <c r="K1176" s="34"/>
      <c r="L1176" s="103"/>
      <c r="M1176" s="103"/>
      <c r="N1176" s="34"/>
      <c r="O1176" s="110"/>
      <c r="Q1176" s="253"/>
    </row>
    <row r="1177" spans="1:17" s="114" customFormat="1" x14ac:dyDescent="0.2">
      <c r="A1177" s="39"/>
      <c r="B1177" s="309"/>
      <c r="C1177" s="88"/>
      <c r="E1177" s="347"/>
      <c r="F1177" s="348"/>
      <c r="G1177" s="130"/>
      <c r="H1177" s="130"/>
      <c r="I1177" s="23"/>
      <c r="J1177" s="103"/>
      <c r="K1177" s="34"/>
      <c r="L1177" s="103"/>
      <c r="M1177" s="103"/>
      <c r="N1177" s="34"/>
      <c r="O1177" s="110"/>
      <c r="Q1177" s="253"/>
    </row>
    <row r="1178" spans="1:17" s="114" customFormat="1" x14ac:dyDescent="0.2">
      <c r="A1178" s="39"/>
      <c r="B1178" s="309"/>
      <c r="C1178" s="88"/>
      <c r="E1178" s="347"/>
      <c r="F1178" s="348"/>
      <c r="G1178" s="130"/>
      <c r="H1178" s="130"/>
      <c r="I1178" s="23"/>
      <c r="J1178" s="103"/>
      <c r="K1178" s="34"/>
      <c r="L1178" s="103"/>
      <c r="M1178" s="103"/>
      <c r="N1178" s="34"/>
      <c r="O1178" s="110"/>
      <c r="Q1178" s="253"/>
    </row>
    <row r="1179" spans="1:17" s="114" customFormat="1" x14ac:dyDescent="0.2">
      <c r="A1179" s="39"/>
      <c r="B1179" s="309"/>
      <c r="C1179" s="88"/>
      <c r="E1179" s="347"/>
      <c r="F1179" s="348"/>
      <c r="G1179" s="130"/>
      <c r="H1179" s="130"/>
      <c r="I1179" s="23"/>
      <c r="J1179" s="103"/>
      <c r="K1179" s="34"/>
      <c r="L1179" s="103"/>
      <c r="M1179" s="103"/>
      <c r="N1179" s="34"/>
      <c r="O1179" s="110"/>
      <c r="Q1179" s="253"/>
    </row>
    <row r="1180" spans="1:17" s="114" customFormat="1" x14ac:dyDescent="0.2">
      <c r="A1180" s="39"/>
      <c r="B1180" s="309"/>
      <c r="C1180" s="88"/>
      <c r="E1180" s="347"/>
      <c r="F1180" s="348"/>
      <c r="G1180" s="130"/>
      <c r="H1180" s="130"/>
      <c r="I1180" s="23"/>
      <c r="J1180" s="103"/>
      <c r="K1180" s="34"/>
      <c r="L1180" s="103"/>
      <c r="M1180" s="103"/>
      <c r="N1180" s="34"/>
      <c r="O1180" s="110"/>
      <c r="Q1180" s="253"/>
    </row>
    <row r="1181" spans="1:17" s="114" customFormat="1" x14ac:dyDescent="0.2">
      <c r="A1181" s="39"/>
      <c r="B1181" s="309"/>
      <c r="C1181" s="88"/>
      <c r="E1181" s="347"/>
      <c r="F1181" s="348"/>
      <c r="G1181" s="130"/>
      <c r="H1181" s="130"/>
      <c r="I1181" s="23"/>
      <c r="J1181" s="103"/>
      <c r="K1181" s="34"/>
      <c r="L1181" s="103"/>
      <c r="M1181" s="103"/>
      <c r="N1181" s="34"/>
      <c r="O1181" s="110"/>
      <c r="Q1181" s="253"/>
    </row>
    <row r="1182" spans="1:17" s="114" customFormat="1" x14ac:dyDescent="0.2">
      <c r="A1182" s="39"/>
      <c r="B1182" s="309"/>
      <c r="C1182" s="88"/>
      <c r="E1182" s="347"/>
      <c r="F1182" s="348"/>
      <c r="G1182" s="130"/>
      <c r="H1182" s="130"/>
      <c r="I1182" s="23"/>
      <c r="J1182" s="103"/>
      <c r="K1182" s="34"/>
      <c r="L1182" s="103"/>
      <c r="M1182" s="103"/>
      <c r="N1182" s="34"/>
      <c r="O1182" s="110"/>
      <c r="Q1182" s="253"/>
    </row>
    <row r="1183" spans="1:17" s="114" customFormat="1" x14ac:dyDescent="0.2">
      <c r="A1183" s="39"/>
      <c r="B1183" s="309"/>
      <c r="C1183" s="88"/>
      <c r="E1183" s="347"/>
      <c r="F1183" s="348"/>
      <c r="G1183" s="130"/>
      <c r="H1183" s="130"/>
      <c r="I1183" s="23"/>
      <c r="J1183" s="103"/>
      <c r="K1183" s="34"/>
      <c r="L1183" s="103"/>
      <c r="M1183" s="103"/>
      <c r="N1183" s="34"/>
      <c r="O1183" s="110"/>
      <c r="Q1183" s="253"/>
    </row>
    <row r="1184" spans="1:17" s="114" customFormat="1" x14ac:dyDescent="0.2">
      <c r="A1184" s="39"/>
      <c r="B1184" s="309"/>
      <c r="C1184" s="88"/>
      <c r="E1184" s="347"/>
      <c r="F1184" s="348"/>
      <c r="G1184" s="130"/>
      <c r="H1184" s="130"/>
      <c r="I1184" s="23"/>
      <c r="J1184" s="103"/>
      <c r="K1184" s="34"/>
      <c r="L1184" s="103"/>
      <c r="M1184" s="103"/>
      <c r="N1184" s="34"/>
      <c r="O1184" s="110"/>
      <c r="Q1184" s="253"/>
    </row>
    <row r="1185" spans="1:17" s="114" customFormat="1" x14ac:dyDescent="0.2">
      <c r="A1185" s="39"/>
      <c r="B1185" s="309"/>
      <c r="C1185" s="88"/>
      <c r="E1185" s="347"/>
      <c r="F1185" s="348"/>
      <c r="G1185" s="130"/>
      <c r="H1185" s="130"/>
      <c r="I1185" s="23"/>
      <c r="J1185" s="103"/>
      <c r="K1185" s="34"/>
      <c r="L1185" s="103"/>
      <c r="M1185" s="103"/>
      <c r="N1185" s="34"/>
      <c r="O1185" s="110"/>
      <c r="Q1185" s="253"/>
    </row>
    <row r="1186" spans="1:17" s="114" customFormat="1" x14ac:dyDescent="0.2">
      <c r="A1186" s="39"/>
      <c r="B1186" s="309"/>
      <c r="C1186" s="88"/>
      <c r="E1186" s="347"/>
      <c r="F1186" s="348"/>
      <c r="G1186" s="130"/>
      <c r="H1186" s="130"/>
      <c r="I1186" s="23"/>
      <c r="J1186" s="103"/>
      <c r="K1186" s="34"/>
      <c r="L1186" s="103"/>
      <c r="M1186" s="103"/>
      <c r="N1186" s="34"/>
      <c r="O1186" s="110"/>
      <c r="Q1186" s="253"/>
    </row>
    <row r="1187" spans="1:17" s="114" customFormat="1" x14ac:dyDescent="0.2">
      <c r="A1187" s="39"/>
      <c r="B1187" s="309"/>
      <c r="C1187" s="88"/>
      <c r="E1187" s="347"/>
      <c r="F1187" s="348"/>
      <c r="G1187" s="130"/>
      <c r="H1187" s="130"/>
      <c r="I1187" s="23"/>
      <c r="J1187" s="103"/>
      <c r="K1187" s="34"/>
      <c r="L1187" s="103"/>
      <c r="M1187" s="103"/>
      <c r="N1187" s="34"/>
      <c r="O1187" s="110"/>
      <c r="Q1187" s="253"/>
    </row>
    <row r="1188" spans="1:17" s="114" customFormat="1" x14ac:dyDescent="0.2">
      <c r="A1188" s="39"/>
      <c r="B1188" s="309"/>
      <c r="C1188" s="88"/>
      <c r="E1188" s="347"/>
      <c r="F1188" s="348"/>
      <c r="G1188" s="130"/>
      <c r="H1188" s="130"/>
      <c r="I1188" s="23"/>
      <c r="J1188" s="103"/>
      <c r="K1188" s="34"/>
      <c r="L1188" s="103"/>
      <c r="M1188" s="103"/>
      <c r="N1188" s="34"/>
      <c r="O1188" s="110"/>
      <c r="Q1188" s="253"/>
    </row>
    <row r="1189" spans="1:17" s="114" customFormat="1" x14ac:dyDescent="0.2">
      <c r="A1189" s="39"/>
      <c r="B1189" s="309"/>
      <c r="C1189" s="88"/>
      <c r="E1189" s="347"/>
      <c r="F1189" s="348"/>
      <c r="G1189" s="130"/>
      <c r="H1189" s="130"/>
      <c r="I1189" s="23"/>
      <c r="J1189" s="103"/>
      <c r="K1189" s="34"/>
      <c r="L1189" s="103"/>
      <c r="M1189" s="103"/>
      <c r="N1189" s="34"/>
      <c r="O1189" s="110"/>
      <c r="Q1189" s="253"/>
    </row>
    <row r="1190" spans="1:17" s="114" customFormat="1" x14ac:dyDescent="0.2">
      <c r="A1190" s="39"/>
      <c r="B1190" s="309"/>
      <c r="C1190" s="88"/>
      <c r="E1190" s="347"/>
      <c r="F1190" s="348"/>
      <c r="G1190" s="130"/>
      <c r="H1190" s="130"/>
      <c r="I1190" s="23"/>
      <c r="J1190" s="103"/>
      <c r="K1190" s="34"/>
      <c r="L1190" s="103"/>
      <c r="M1190" s="103"/>
      <c r="N1190" s="34"/>
      <c r="O1190" s="110"/>
      <c r="Q1190" s="253"/>
    </row>
    <row r="1191" spans="1:17" s="114" customFormat="1" x14ac:dyDescent="0.2">
      <c r="A1191" s="39"/>
      <c r="B1191" s="309"/>
      <c r="C1191" s="88"/>
      <c r="E1191" s="347"/>
      <c r="F1191" s="348"/>
      <c r="G1191" s="130"/>
      <c r="H1191" s="130"/>
      <c r="I1191" s="23"/>
      <c r="J1191" s="103"/>
      <c r="K1191" s="34"/>
      <c r="L1191" s="103"/>
      <c r="M1191" s="103"/>
      <c r="N1191" s="34"/>
      <c r="O1191" s="110"/>
      <c r="Q1191" s="253"/>
    </row>
    <row r="1192" spans="1:17" s="114" customFormat="1" x14ac:dyDescent="0.2">
      <c r="A1192" s="39"/>
      <c r="B1192" s="309"/>
      <c r="C1192" s="88"/>
      <c r="E1192" s="347"/>
      <c r="F1192" s="348"/>
      <c r="G1192" s="130"/>
      <c r="H1192" s="130"/>
      <c r="I1192" s="23"/>
      <c r="J1192" s="103"/>
      <c r="K1192" s="34"/>
      <c r="L1192" s="103"/>
      <c r="M1192" s="103"/>
      <c r="N1192" s="34"/>
      <c r="O1192" s="110"/>
      <c r="Q1192" s="253"/>
    </row>
    <row r="1193" spans="1:17" s="114" customFormat="1" x14ac:dyDescent="0.2">
      <c r="A1193" s="39"/>
      <c r="B1193" s="309"/>
      <c r="C1193" s="88"/>
      <c r="E1193" s="347"/>
      <c r="F1193" s="348"/>
      <c r="G1193" s="130"/>
      <c r="H1193" s="130"/>
      <c r="I1193" s="23"/>
      <c r="J1193" s="103"/>
      <c r="K1193" s="34"/>
      <c r="L1193" s="103"/>
      <c r="M1193" s="103"/>
      <c r="N1193" s="34"/>
      <c r="O1193" s="110"/>
      <c r="Q1193" s="253"/>
    </row>
    <row r="1194" spans="1:17" s="114" customFormat="1" x14ac:dyDescent="0.2">
      <c r="A1194" s="39"/>
      <c r="B1194" s="309"/>
      <c r="C1194" s="88"/>
      <c r="E1194" s="347"/>
      <c r="F1194" s="348"/>
      <c r="G1194" s="130"/>
      <c r="H1194" s="130"/>
      <c r="I1194" s="23"/>
      <c r="J1194" s="103"/>
      <c r="K1194" s="34"/>
      <c r="L1194" s="103"/>
      <c r="M1194" s="103"/>
      <c r="N1194" s="34"/>
      <c r="O1194" s="110"/>
      <c r="Q1194" s="253"/>
    </row>
    <row r="1195" spans="1:17" s="114" customFormat="1" x14ac:dyDescent="0.2">
      <c r="A1195" s="39"/>
      <c r="B1195" s="309"/>
      <c r="C1195" s="88"/>
      <c r="E1195" s="347"/>
      <c r="F1195" s="348"/>
      <c r="G1195" s="130"/>
      <c r="H1195" s="130"/>
      <c r="I1195" s="23"/>
      <c r="J1195" s="103"/>
      <c r="K1195" s="34"/>
      <c r="L1195" s="103"/>
      <c r="M1195" s="103"/>
      <c r="N1195" s="34"/>
      <c r="O1195" s="110"/>
      <c r="Q1195" s="253"/>
    </row>
    <row r="1196" spans="1:17" s="114" customFormat="1" x14ac:dyDescent="0.2">
      <c r="A1196" s="39"/>
      <c r="B1196" s="309"/>
      <c r="C1196" s="88"/>
      <c r="E1196" s="347"/>
      <c r="F1196" s="348"/>
      <c r="G1196" s="130"/>
      <c r="H1196" s="130"/>
      <c r="I1196" s="23"/>
      <c r="J1196" s="103"/>
      <c r="K1196" s="34"/>
      <c r="L1196" s="103"/>
      <c r="M1196" s="103"/>
      <c r="N1196" s="34"/>
      <c r="O1196" s="110"/>
      <c r="Q1196" s="253"/>
    </row>
    <row r="1197" spans="1:17" s="114" customFormat="1" x14ac:dyDescent="0.2">
      <c r="A1197" s="39"/>
      <c r="B1197" s="309"/>
      <c r="C1197" s="88"/>
      <c r="E1197" s="347"/>
      <c r="F1197" s="348"/>
      <c r="G1197" s="130"/>
      <c r="H1197" s="130"/>
      <c r="I1197" s="23"/>
      <c r="J1197" s="103"/>
      <c r="K1197" s="34"/>
      <c r="L1197" s="103"/>
      <c r="M1197" s="103"/>
      <c r="N1197" s="34"/>
      <c r="O1197" s="110"/>
      <c r="Q1197" s="253"/>
    </row>
    <row r="1198" spans="1:17" s="114" customFormat="1" x14ac:dyDescent="0.2">
      <c r="A1198" s="39"/>
      <c r="B1198" s="309"/>
      <c r="C1198" s="88"/>
      <c r="E1198" s="347"/>
      <c r="F1198" s="348"/>
      <c r="G1198" s="130"/>
      <c r="H1198" s="130"/>
      <c r="I1198" s="23"/>
      <c r="J1198" s="103"/>
      <c r="K1198" s="34"/>
      <c r="L1198" s="103"/>
      <c r="M1198" s="103"/>
      <c r="N1198" s="34"/>
      <c r="O1198" s="110"/>
      <c r="Q1198" s="253"/>
    </row>
    <row r="1199" spans="1:17" s="114" customFormat="1" x14ac:dyDescent="0.2">
      <c r="A1199" s="39"/>
      <c r="B1199" s="309"/>
      <c r="C1199" s="88"/>
      <c r="E1199" s="347"/>
      <c r="F1199" s="348"/>
      <c r="G1199" s="130"/>
      <c r="H1199" s="130"/>
      <c r="I1199" s="23"/>
      <c r="J1199" s="103"/>
      <c r="K1199" s="34"/>
      <c r="L1199" s="103"/>
      <c r="M1199" s="103"/>
      <c r="N1199" s="34"/>
      <c r="O1199" s="110"/>
      <c r="Q1199" s="253"/>
    </row>
    <row r="1200" spans="1:17" s="114" customFormat="1" x14ac:dyDescent="0.2">
      <c r="A1200" s="39"/>
      <c r="B1200" s="309"/>
      <c r="C1200" s="88"/>
      <c r="E1200" s="347"/>
      <c r="F1200" s="348"/>
      <c r="G1200" s="130"/>
      <c r="H1200" s="130"/>
      <c r="I1200" s="23"/>
      <c r="J1200" s="103"/>
      <c r="K1200" s="34"/>
      <c r="L1200" s="103"/>
      <c r="M1200" s="103"/>
      <c r="N1200" s="34"/>
      <c r="O1200" s="110"/>
      <c r="Q1200" s="253"/>
    </row>
    <row r="1201" spans="1:17" s="114" customFormat="1" x14ac:dyDescent="0.2">
      <c r="A1201" s="39"/>
      <c r="B1201" s="309"/>
      <c r="C1201" s="88"/>
      <c r="E1201" s="347"/>
      <c r="F1201" s="348"/>
      <c r="G1201" s="130"/>
      <c r="H1201" s="130"/>
      <c r="I1201" s="23"/>
      <c r="J1201" s="103"/>
      <c r="K1201" s="34"/>
      <c r="L1201" s="103"/>
      <c r="M1201" s="103"/>
      <c r="N1201" s="34"/>
      <c r="O1201" s="110"/>
      <c r="Q1201" s="253"/>
    </row>
    <row r="1202" spans="1:17" s="114" customFormat="1" x14ac:dyDescent="0.2">
      <c r="A1202" s="39"/>
      <c r="B1202" s="309"/>
      <c r="C1202" s="88"/>
      <c r="E1202" s="347"/>
      <c r="F1202" s="348"/>
      <c r="G1202" s="130"/>
      <c r="H1202" s="130"/>
      <c r="I1202" s="23"/>
      <c r="J1202" s="103"/>
      <c r="K1202" s="34"/>
      <c r="L1202" s="103"/>
      <c r="M1202" s="103"/>
      <c r="N1202" s="34"/>
      <c r="O1202" s="110"/>
      <c r="Q1202" s="253"/>
    </row>
    <row r="1203" spans="1:17" s="114" customFormat="1" x14ac:dyDescent="0.2">
      <c r="A1203" s="39"/>
      <c r="B1203" s="309"/>
      <c r="C1203" s="88"/>
      <c r="E1203" s="347"/>
      <c r="F1203" s="348"/>
      <c r="G1203" s="130"/>
      <c r="H1203" s="130"/>
      <c r="I1203" s="23"/>
      <c r="J1203" s="103"/>
      <c r="K1203" s="34"/>
      <c r="L1203" s="103"/>
      <c r="M1203" s="103"/>
      <c r="N1203" s="34"/>
      <c r="O1203" s="110"/>
      <c r="Q1203" s="253"/>
    </row>
    <row r="1204" spans="1:17" s="114" customFormat="1" x14ac:dyDescent="0.2">
      <c r="A1204" s="39"/>
      <c r="B1204" s="309"/>
      <c r="C1204" s="88"/>
      <c r="E1204" s="347"/>
      <c r="F1204" s="348"/>
      <c r="G1204" s="130"/>
      <c r="H1204" s="130"/>
      <c r="I1204" s="23"/>
      <c r="J1204" s="103"/>
      <c r="K1204" s="34"/>
      <c r="L1204" s="103"/>
      <c r="M1204" s="103"/>
      <c r="N1204" s="34"/>
      <c r="O1204" s="110"/>
      <c r="Q1204" s="253"/>
    </row>
    <row r="1205" spans="1:17" s="114" customFormat="1" x14ac:dyDescent="0.2">
      <c r="A1205" s="39"/>
      <c r="B1205" s="309"/>
      <c r="C1205" s="88"/>
      <c r="E1205" s="347"/>
      <c r="F1205" s="348"/>
      <c r="G1205" s="130"/>
      <c r="H1205" s="130"/>
      <c r="I1205" s="23"/>
      <c r="J1205" s="103"/>
      <c r="K1205" s="34"/>
      <c r="L1205" s="103"/>
      <c r="M1205" s="103"/>
      <c r="N1205" s="34"/>
      <c r="O1205" s="110"/>
      <c r="Q1205" s="253"/>
    </row>
    <row r="1206" spans="1:17" s="114" customFormat="1" x14ac:dyDescent="0.2">
      <c r="A1206" s="39"/>
      <c r="B1206" s="309"/>
      <c r="C1206" s="88"/>
      <c r="E1206" s="347"/>
      <c r="F1206" s="348"/>
      <c r="G1206" s="130"/>
      <c r="H1206" s="130"/>
      <c r="I1206" s="23"/>
      <c r="J1206" s="103"/>
      <c r="K1206" s="34"/>
      <c r="L1206" s="103"/>
      <c r="M1206" s="103"/>
      <c r="N1206" s="34"/>
      <c r="O1206" s="110"/>
      <c r="Q1206" s="253"/>
    </row>
    <row r="1207" spans="1:17" s="114" customFormat="1" x14ac:dyDescent="0.2">
      <c r="A1207" s="39"/>
      <c r="B1207" s="309"/>
      <c r="C1207" s="88"/>
      <c r="E1207" s="347"/>
      <c r="F1207" s="348"/>
      <c r="G1207" s="130"/>
      <c r="H1207" s="130"/>
      <c r="I1207" s="23"/>
      <c r="J1207" s="103"/>
      <c r="K1207" s="34"/>
      <c r="L1207" s="103"/>
      <c r="M1207" s="103"/>
      <c r="N1207" s="34"/>
      <c r="O1207" s="110"/>
      <c r="Q1207" s="253"/>
    </row>
    <row r="1208" spans="1:17" s="114" customFormat="1" x14ac:dyDescent="0.2">
      <c r="A1208" s="39"/>
      <c r="B1208" s="309"/>
      <c r="C1208" s="88"/>
      <c r="E1208" s="347"/>
      <c r="F1208" s="348"/>
      <c r="G1208" s="130"/>
      <c r="H1208" s="130"/>
      <c r="I1208" s="23"/>
      <c r="J1208" s="103"/>
      <c r="K1208" s="34"/>
      <c r="L1208" s="103"/>
      <c r="M1208" s="103"/>
      <c r="N1208" s="34"/>
      <c r="O1208" s="110"/>
      <c r="Q1208" s="253"/>
    </row>
    <row r="1209" spans="1:17" s="114" customFormat="1" x14ac:dyDescent="0.2">
      <c r="A1209" s="39"/>
      <c r="B1209" s="309"/>
      <c r="C1209" s="88"/>
      <c r="E1209" s="347"/>
      <c r="F1209" s="348"/>
      <c r="G1209" s="130"/>
      <c r="H1209" s="130"/>
      <c r="I1209" s="23"/>
      <c r="J1209" s="103"/>
      <c r="K1209" s="34"/>
      <c r="L1209" s="103"/>
      <c r="M1209" s="103"/>
      <c r="N1209" s="34"/>
      <c r="O1209" s="110"/>
      <c r="Q1209" s="253"/>
    </row>
    <row r="1210" spans="1:17" s="114" customFormat="1" x14ac:dyDescent="0.2">
      <c r="A1210" s="39"/>
      <c r="B1210" s="309"/>
      <c r="C1210" s="88"/>
      <c r="E1210" s="347"/>
      <c r="F1210" s="348"/>
      <c r="G1210" s="130"/>
      <c r="H1210" s="130"/>
      <c r="I1210" s="23"/>
      <c r="J1210" s="103"/>
      <c r="K1210" s="34"/>
      <c r="L1210" s="103"/>
      <c r="M1210" s="103"/>
      <c r="N1210" s="34"/>
      <c r="O1210" s="110"/>
      <c r="Q1210" s="253"/>
    </row>
    <row r="1211" spans="1:17" s="114" customFormat="1" x14ac:dyDescent="0.2">
      <c r="A1211" s="39"/>
      <c r="B1211" s="309"/>
      <c r="C1211" s="88"/>
      <c r="E1211" s="347"/>
      <c r="F1211" s="348"/>
      <c r="G1211" s="130"/>
      <c r="H1211" s="130"/>
      <c r="I1211" s="23"/>
      <c r="J1211" s="103"/>
      <c r="K1211" s="34"/>
      <c r="L1211" s="103"/>
      <c r="M1211" s="103"/>
      <c r="N1211" s="34"/>
      <c r="O1211" s="110"/>
      <c r="Q1211" s="253"/>
    </row>
    <row r="1212" spans="1:17" s="114" customFormat="1" x14ac:dyDescent="0.2">
      <c r="A1212" s="39"/>
      <c r="B1212" s="309"/>
      <c r="C1212" s="88"/>
      <c r="E1212" s="347"/>
      <c r="F1212" s="348"/>
      <c r="G1212" s="130"/>
      <c r="H1212" s="130"/>
      <c r="I1212" s="23"/>
      <c r="J1212" s="103"/>
      <c r="K1212" s="34"/>
      <c r="L1212" s="103"/>
      <c r="M1212" s="103"/>
      <c r="N1212" s="34"/>
      <c r="O1212" s="110"/>
      <c r="Q1212" s="253"/>
    </row>
    <row r="1213" spans="1:17" s="114" customFormat="1" x14ac:dyDescent="0.2">
      <c r="A1213" s="39"/>
      <c r="B1213" s="309"/>
      <c r="C1213" s="88"/>
      <c r="E1213" s="347"/>
      <c r="F1213" s="348"/>
      <c r="G1213" s="130"/>
      <c r="H1213" s="130"/>
      <c r="I1213" s="23"/>
      <c r="J1213" s="103"/>
      <c r="K1213" s="34"/>
      <c r="L1213" s="103"/>
      <c r="M1213" s="103"/>
      <c r="N1213" s="34"/>
      <c r="O1213" s="110"/>
      <c r="Q1213" s="253"/>
    </row>
    <row r="1214" spans="1:17" s="114" customFormat="1" x14ac:dyDescent="0.2">
      <c r="A1214" s="39"/>
      <c r="B1214" s="309"/>
      <c r="C1214" s="88"/>
      <c r="E1214" s="347"/>
      <c r="F1214" s="348"/>
      <c r="G1214" s="130"/>
      <c r="H1214" s="130"/>
      <c r="I1214" s="23"/>
      <c r="J1214" s="103"/>
      <c r="K1214" s="34"/>
      <c r="L1214" s="103"/>
      <c r="M1214" s="103"/>
      <c r="N1214" s="34"/>
      <c r="O1214" s="110"/>
      <c r="Q1214" s="253"/>
    </row>
    <row r="1215" spans="1:17" s="114" customFormat="1" x14ac:dyDescent="0.2">
      <c r="A1215" s="39"/>
      <c r="B1215" s="309"/>
      <c r="C1215" s="88"/>
      <c r="E1215" s="347"/>
      <c r="F1215" s="348"/>
      <c r="G1215" s="130"/>
      <c r="H1215" s="130"/>
      <c r="I1215" s="23"/>
      <c r="J1215" s="103"/>
      <c r="K1215" s="34"/>
      <c r="L1215" s="103"/>
      <c r="M1215" s="103"/>
      <c r="N1215" s="34"/>
      <c r="O1215" s="110"/>
      <c r="Q1215" s="253"/>
    </row>
    <row r="1216" spans="1:17" s="114" customFormat="1" x14ac:dyDescent="0.2">
      <c r="A1216" s="39"/>
      <c r="B1216" s="309"/>
      <c r="C1216" s="88"/>
      <c r="E1216" s="347"/>
      <c r="F1216" s="348"/>
      <c r="G1216" s="130"/>
      <c r="H1216" s="130"/>
      <c r="I1216" s="23"/>
      <c r="J1216" s="103"/>
      <c r="K1216" s="34"/>
      <c r="L1216" s="103"/>
      <c r="M1216" s="103"/>
      <c r="N1216" s="34"/>
      <c r="O1216" s="110"/>
      <c r="Q1216" s="253"/>
    </row>
    <row r="1217" spans="1:17" s="114" customFormat="1" x14ac:dyDescent="0.2">
      <c r="A1217" s="39"/>
      <c r="B1217" s="309"/>
      <c r="C1217" s="88"/>
      <c r="E1217" s="347"/>
      <c r="F1217" s="348"/>
      <c r="G1217" s="130"/>
      <c r="H1217" s="130"/>
      <c r="I1217" s="23"/>
      <c r="J1217" s="103"/>
      <c r="K1217" s="34"/>
      <c r="L1217" s="103"/>
      <c r="M1217" s="103"/>
      <c r="N1217" s="34"/>
      <c r="O1217" s="110"/>
      <c r="Q1217" s="253"/>
    </row>
    <row r="1218" spans="1:17" s="114" customFormat="1" x14ac:dyDescent="0.2">
      <c r="A1218" s="39"/>
      <c r="B1218" s="309"/>
      <c r="C1218" s="88"/>
      <c r="E1218" s="347"/>
      <c r="F1218" s="348"/>
      <c r="G1218" s="130"/>
      <c r="H1218" s="130"/>
      <c r="I1218" s="23"/>
      <c r="J1218" s="103"/>
      <c r="K1218" s="34"/>
      <c r="L1218" s="103"/>
      <c r="M1218" s="103"/>
      <c r="N1218" s="34"/>
      <c r="O1218" s="110"/>
      <c r="Q1218" s="253"/>
    </row>
    <row r="1219" spans="1:17" s="114" customFormat="1" x14ac:dyDescent="0.2">
      <c r="A1219" s="39"/>
      <c r="B1219" s="309"/>
      <c r="C1219" s="88"/>
      <c r="E1219" s="347"/>
      <c r="F1219" s="348"/>
      <c r="G1219" s="130"/>
      <c r="H1219" s="130"/>
      <c r="I1219" s="23"/>
      <c r="J1219" s="103"/>
      <c r="K1219" s="34"/>
      <c r="L1219" s="103"/>
      <c r="M1219" s="103"/>
      <c r="N1219" s="34"/>
      <c r="O1219" s="110"/>
      <c r="Q1219" s="253"/>
    </row>
    <row r="1220" spans="1:17" s="114" customFormat="1" x14ac:dyDescent="0.2">
      <c r="A1220" s="39"/>
      <c r="B1220" s="309"/>
      <c r="C1220" s="88"/>
      <c r="E1220" s="347"/>
      <c r="F1220" s="348"/>
      <c r="G1220" s="130"/>
      <c r="H1220" s="130"/>
      <c r="I1220" s="23"/>
      <c r="J1220" s="103"/>
      <c r="K1220" s="34"/>
      <c r="L1220" s="103"/>
      <c r="M1220" s="103"/>
      <c r="N1220" s="34"/>
      <c r="O1220" s="110"/>
      <c r="Q1220" s="253"/>
    </row>
    <row r="1221" spans="1:17" s="114" customFormat="1" x14ac:dyDescent="0.2">
      <c r="A1221" s="39"/>
      <c r="B1221" s="309"/>
      <c r="C1221" s="88"/>
      <c r="E1221" s="347"/>
      <c r="F1221" s="348"/>
      <c r="G1221" s="130"/>
      <c r="H1221" s="130"/>
      <c r="I1221" s="23"/>
      <c r="J1221" s="103"/>
      <c r="K1221" s="34"/>
      <c r="L1221" s="103"/>
      <c r="M1221" s="103"/>
      <c r="N1221" s="34"/>
      <c r="O1221" s="110"/>
      <c r="Q1221" s="253"/>
    </row>
    <row r="1222" spans="1:17" s="114" customFormat="1" x14ac:dyDescent="0.2">
      <c r="A1222" s="39"/>
      <c r="B1222" s="309"/>
      <c r="C1222" s="88"/>
      <c r="E1222" s="347"/>
      <c r="F1222" s="348"/>
      <c r="G1222" s="130"/>
      <c r="H1222" s="130"/>
      <c r="I1222" s="23"/>
      <c r="J1222" s="103"/>
      <c r="K1222" s="34"/>
      <c r="L1222" s="103"/>
      <c r="M1222" s="103"/>
      <c r="N1222" s="34"/>
      <c r="O1222" s="110"/>
      <c r="Q1222" s="253"/>
    </row>
    <row r="1223" spans="1:17" s="114" customFormat="1" x14ac:dyDescent="0.2">
      <c r="A1223" s="39"/>
      <c r="B1223" s="309"/>
      <c r="C1223" s="88"/>
      <c r="E1223" s="347"/>
      <c r="F1223" s="348"/>
      <c r="G1223" s="130"/>
      <c r="H1223" s="130"/>
      <c r="I1223" s="23"/>
      <c r="J1223" s="103"/>
      <c r="K1223" s="34"/>
      <c r="L1223" s="103"/>
      <c r="M1223" s="103"/>
      <c r="N1223" s="34"/>
      <c r="O1223" s="110"/>
      <c r="Q1223" s="253"/>
    </row>
    <row r="1224" spans="1:17" s="114" customFormat="1" x14ac:dyDescent="0.2">
      <c r="A1224" s="39"/>
      <c r="B1224" s="309"/>
      <c r="C1224" s="88"/>
      <c r="E1224" s="347"/>
      <c r="F1224" s="348"/>
      <c r="G1224" s="130"/>
      <c r="H1224" s="130"/>
      <c r="I1224" s="23"/>
      <c r="J1224" s="103"/>
      <c r="K1224" s="34"/>
      <c r="L1224" s="103"/>
      <c r="M1224" s="103"/>
      <c r="N1224" s="34"/>
      <c r="O1224" s="110"/>
      <c r="Q1224" s="253"/>
    </row>
    <row r="1225" spans="1:17" s="114" customFormat="1" x14ac:dyDescent="0.2">
      <c r="A1225" s="39"/>
      <c r="B1225" s="309"/>
      <c r="C1225" s="88"/>
      <c r="E1225" s="347"/>
      <c r="F1225" s="348"/>
      <c r="G1225" s="130"/>
      <c r="H1225" s="130"/>
      <c r="I1225" s="23"/>
      <c r="J1225" s="103"/>
      <c r="K1225" s="34"/>
      <c r="L1225" s="103"/>
      <c r="M1225" s="103"/>
      <c r="N1225" s="34"/>
      <c r="O1225" s="110"/>
      <c r="Q1225" s="253"/>
    </row>
    <row r="1226" spans="1:17" s="114" customFormat="1" x14ac:dyDescent="0.2">
      <c r="A1226" s="39"/>
      <c r="B1226" s="309"/>
      <c r="C1226" s="88"/>
      <c r="E1226" s="347"/>
      <c r="F1226" s="348"/>
      <c r="G1226" s="130"/>
      <c r="H1226" s="130"/>
      <c r="I1226" s="23"/>
      <c r="J1226" s="103"/>
      <c r="K1226" s="34"/>
      <c r="L1226" s="103"/>
      <c r="M1226" s="103"/>
      <c r="N1226" s="34"/>
      <c r="O1226" s="110"/>
      <c r="Q1226" s="253"/>
    </row>
    <row r="1227" spans="1:17" s="114" customFormat="1" x14ac:dyDescent="0.2">
      <c r="A1227" s="39"/>
      <c r="B1227" s="309"/>
      <c r="C1227" s="88"/>
      <c r="E1227" s="347"/>
      <c r="F1227" s="348"/>
      <c r="G1227" s="130"/>
      <c r="H1227" s="130"/>
      <c r="I1227" s="23"/>
      <c r="J1227" s="103"/>
      <c r="K1227" s="34"/>
      <c r="L1227" s="103"/>
      <c r="M1227" s="103"/>
      <c r="N1227" s="34"/>
      <c r="O1227" s="110"/>
      <c r="Q1227" s="253"/>
    </row>
    <row r="1228" spans="1:17" s="114" customFormat="1" x14ac:dyDescent="0.2">
      <c r="A1228" s="39"/>
      <c r="B1228" s="309"/>
      <c r="C1228" s="88"/>
      <c r="E1228" s="347"/>
      <c r="F1228" s="348"/>
      <c r="G1228" s="130"/>
      <c r="H1228" s="130"/>
      <c r="I1228" s="23"/>
      <c r="J1228" s="103"/>
      <c r="K1228" s="34"/>
      <c r="L1228" s="103"/>
      <c r="M1228" s="103"/>
      <c r="N1228" s="34"/>
      <c r="O1228" s="110"/>
      <c r="Q1228" s="253"/>
    </row>
    <row r="1229" spans="1:17" s="114" customFormat="1" x14ac:dyDescent="0.2">
      <c r="A1229" s="39"/>
      <c r="B1229" s="309"/>
      <c r="C1229" s="88"/>
      <c r="E1229" s="347"/>
      <c r="F1229" s="348"/>
      <c r="G1229" s="130"/>
      <c r="H1229" s="130"/>
      <c r="I1229" s="23"/>
      <c r="J1229" s="103"/>
      <c r="K1229" s="34"/>
      <c r="L1229" s="103"/>
      <c r="M1229" s="103"/>
      <c r="N1229" s="34"/>
      <c r="O1229" s="110"/>
      <c r="Q1229" s="253"/>
    </row>
    <row r="1230" spans="1:17" s="114" customFormat="1" x14ac:dyDescent="0.2">
      <c r="A1230" s="39"/>
      <c r="B1230" s="309"/>
      <c r="C1230" s="88"/>
      <c r="E1230" s="347"/>
      <c r="F1230" s="348"/>
      <c r="G1230" s="130"/>
      <c r="H1230" s="130"/>
      <c r="I1230" s="23"/>
      <c r="J1230" s="103"/>
      <c r="K1230" s="34"/>
      <c r="L1230" s="103"/>
      <c r="M1230" s="103"/>
      <c r="N1230" s="34"/>
      <c r="O1230" s="110"/>
      <c r="Q1230" s="253"/>
    </row>
    <row r="1231" spans="1:17" s="114" customFormat="1" x14ac:dyDescent="0.2">
      <c r="A1231" s="39"/>
      <c r="B1231" s="309"/>
      <c r="C1231" s="88"/>
      <c r="E1231" s="347"/>
      <c r="F1231" s="348"/>
      <c r="G1231" s="130"/>
      <c r="H1231" s="130"/>
      <c r="I1231" s="23"/>
      <c r="J1231" s="103"/>
      <c r="K1231" s="34"/>
      <c r="L1231" s="103"/>
      <c r="M1231" s="103"/>
      <c r="N1231" s="34"/>
      <c r="O1231" s="110"/>
      <c r="Q1231" s="253"/>
    </row>
    <row r="1232" spans="1:17" s="114" customFormat="1" x14ac:dyDescent="0.2">
      <c r="A1232" s="39"/>
      <c r="B1232" s="309"/>
      <c r="C1232" s="88"/>
      <c r="E1232" s="347"/>
      <c r="F1232" s="348"/>
      <c r="G1232" s="130"/>
      <c r="H1232" s="130"/>
      <c r="I1232" s="23"/>
      <c r="J1232" s="103"/>
      <c r="K1232" s="34"/>
      <c r="L1232" s="103"/>
      <c r="M1232" s="103"/>
      <c r="N1232" s="34"/>
      <c r="O1232" s="110"/>
      <c r="Q1232" s="253"/>
    </row>
    <row r="1233" spans="1:17" s="114" customFormat="1" x14ac:dyDescent="0.2">
      <c r="A1233" s="39"/>
      <c r="B1233" s="309"/>
      <c r="C1233" s="88"/>
      <c r="E1233" s="347"/>
      <c r="F1233" s="348"/>
      <c r="G1233" s="130"/>
      <c r="H1233" s="130"/>
      <c r="I1233" s="23"/>
      <c r="J1233" s="103"/>
      <c r="K1233" s="34"/>
      <c r="L1233" s="103"/>
      <c r="M1233" s="103"/>
      <c r="N1233" s="34"/>
      <c r="O1233" s="110"/>
      <c r="Q1233" s="253"/>
    </row>
    <row r="1234" spans="1:17" s="114" customFormat="1" x14ac:dyDescent="0.2">
      <c r="A1234" s="39"/>
      <c r="B1234" s="309"/>
      <c r="C1234" s="88"/>
      <c r="E1234" s="347"/>
      <c r="F1234" s="348"/>
      <c r="G1234" s="130"/>
      <c r="H1234" s="130"/>
      <c r="I1234" s="23"/>
      <c r="J1234" s="103"/>
      <c r="K1234" s="34"/>
      <c r="L1234" s="103"/>
      <c r="M1234" s="103"/>
      <c r="N1234" s="34"/>
      <c r="O1234" s="110"/>
      <c r="Q1234" s="253"/>
    </row>
    <row r="1235" spans="1:17" s="114" customFormat="1" x14ac:dyDescent="0.2">
      <c r="A1235" s="39"/>
      <c r="B1235" s="309"/>
      <c r="C1235" s="88"/>
      <c r="E1235" s="347"/>
      <c r="F1235" s="348"/>
      <c r="G1235" s="130"/>
      <c r="H1235" s="130"/>
      <c r="I1235" s="23"/>
      <c r="J1235" s="103"/>
      <c r="K1235" s="34"/>
      <c r="L1235" s="103"/>
      <c r="M1235" s="103"/>
      <c r="N1235" s="34"/>
      <c r="O1235" s="110"/>
      <c r="Q1235" s="253"/>
    </row>
    <row r="1236" spans="1:17" s="114" customFormat="1" x14ac:dyDescent="0.2">
      <c r="A1236" s="39"/>
      <c r="B1236" s="309"/>
      <c r="C1236" s="88"/>
      <c r="E1236" s="347"/>
      <c r="F1236" s="348"/>
      <c r="G1236" s="130"/>
      <c r="H1236" s="130"/>
      <c r="I1236" s="23"/>
      <c r="J1236" s="103"/>
      <c r="K1236" s="34"/>
      <c r="L1236" s="103"/>
      <c r="M1236" s="103"/>
      <c r="N1236" s="34"/>
      <c r="O1236" s="110"/>
      <c r="Q1236" s="253"/>
    </row>
    <row r="1237" spans="1:17" s="114" customFormat="1" x14ac:dyDescent="0.2">
      <c r="A1237" s="39"/>
      <c r="B1237" s="309"/>
      <c r="C1237" s="88"/>
      <c r="E1237" s="347"/>
      <c r="F1237" s="348"/>
      <c r="G1237" s="130"/>
      <c r="H1237" s="130"/>
      <c r="I1237" s="23"/>
      <c r="J1237" s="103"/>
      <c r="K1237" s="34"/>
      <c r="L1237" s="103"/>
      <c r="M1237" s="103"/>
      <c r="N1237" s="34"/>
      <c r="O1237" s="110"/>
      <c r="Q1237" s="253"/>
    </row>
    <row r="1238" spans="1:17" s="114" customFormat="1" x14ac:dyDescent="0.2">
      <c r="A1238" s="39"/>
      <c r="B1238" s="309"/>
      <c r="C1238" s="88"/>
      <c r="E1238" s="347"/>
      <c r="F1238" s="348"/>
      <c r="G1238" s="130"/>
      <c r="H1238" s="130"/>
      <c r="I1238" s="23"/>
      <c r="J1238" s="103"/>
      <c r="K1238" s="34"/>
      <c r="L1238" s="103"/>
      <c r="M1238" s="103"/>
      <c r="N1238" s="34"/>
      <c r="O1238" s="110"/>
      <c r="Q1238" s="253"/>
    </row>
    <row r="1239" spans="1:17" s="114" customFormat="1" x14ac:dyDescent="0.2">
      <c r="A1239" s="39"/>
      <c r="B1239" s="309"/>
      <c r="C1239" s="88"/>
      <c r="E1239" s="347"/>
      <c r="F1239" s="348"/>
      <c r="G1239" s="130"/>
      <c r="H1239" s="130"/>
      <c r="I1239" s="23"/>
      <c r="J1239" s="103"/>
      <c r="K1239" s="34"/>
      <c r="L1239" s="103"/>
      <c r="M1239" s="103"/>
      <c r="N1239" s="34"/>
      <c r="O1239" s="110"/>
      <c r="Q1239" s="253"/>
    </row>
    <row r="1240" spans="1:17" s="114" customFormat="1" x14ac:dyDescent="0.2">
      <c r="A1240" s="39"/>
      <c r="B1240" s="309"/>
      <c r="C1240" s="88"/>
      <c r="E1240" s="347"/>
      <c r="F1240" s="348"/>
      <c r="G1240" s="130"/>
      <c r="H1240" s="130"/>
      <c r="I1240" s="23"/>
      <c r="J1240" s="103"/>
      <c r="K1240" s="34"/>
      <c r="L1240" s="103"/>
      <c r="M1240" s="103"/>
      <c r="N1240" s="34"/>
      <c r="O1240" s="110"/>
      <c r="Q1240" s="253"/>
    </row>
    <row r="1241" spans="1:17" s="114" customFormat="1" x14ac:dyDescent="0.2">
      <c r="A1241" s="39"/>
      <c r="B1241" s="309"/>
      <c r="C1241" s="88"/>
      <c r="E1241" s="347"/>
      <c r="F1241" s="348"/>
      <c r="G1241" s="130"/>
      <c r="H1241" s="130"/>
      <c r="I1241" s="23"/>
      <c r="J1241" s="103"/>
      <c r="K1241" s="34"/>
      <c r="L1241" s="103"/>
      <c r="M1241" s="103"/>
      <c r="N1241" s="34"/>
      <c r="O1241" s="110"/>
      <c r="Q1241" s="253"/>
    </row>
    <row r="1242" spans="1:17" s="114" customFormat="1" x14ac:dyDescent="0.2">
      <c r="A1242" s="39"/>
      <c r="B1242" s="309"/>
      <c r="C1242" s="88"/>
      <c r="E1242" s="347"/>
      <c r="F1242" s="348"/>
      <c r="G1242" s="130"/>
      <c r="H1242" s="130"/>
      <c r="I1242" s="23"/>
      <c r="J1242" s="103"/>
      <c r="K1242" s="34"/>
      <c r="L1242" s="103"/>
      <c r="M1242" s="103"/>
      <c r="N1242" s="34"/>
      <c r="O1242" s="110"/>
      <c r="Q1242" s="253"/>
    </row>
    <row r="1243" spans="1:17" s="114" customFormat="1" x14ac:dyDescent="0.2">
      <c r="A1243" s="39"/>
      <c r="B1243" s="309"/>
      <c r="C1243" s="88"/>
      <c r="E1243" s="347"/>
      <c r="F1243" s="348"/>
      <c r="G1243" s="130"/>
      <c r="H1243" s="130"/>
      <c r="I1243" s="23"/>
      <c r="J1243" s="103"/>
      <c r="K1243" s="34"/>
      <c r="L1243" s="103"/>
      <c r="M1243" s="103"/>
      <c r="N1243" s="34"/>
      <c r="O1243" s="110"/>
      <c r="Q1243" s="253"/>
    </row>
    <row r="1244" spans="1:17" s="114" customFormat="1" x14ac:dyDescent="0.2">
      <c r="A1244" s="39"/>
      <c r="B1244" s="309"/>
      <c r="C1244" s="88"/>
      <c r="E1244" s="347"/>
      <c r="F1244" s="348"/>
      <c r="G1244" s="130"/>
      <c r="H1244" s="130"/>
      <c r="I1244" s="23"/>
      <c r="J1244" s="103"/>
      <c r="K1244" s="34"/>
      <c r="L1244" s="103"/>
      <c r="M1244" s="103"/>
      <c r="N1244" s="34"/>
      <c r="O1244" s="110"/>
      <c r="Q1244" s="253"/>
    </row>
    <row r="1245" spans="1:17" s="114" customFormat="1" x14ac:dyDescent="0.2">
      <c r="A1245" s="39"/>
      <c r="B1245" s="309"/>
      <c r="C1245" s="88"/>
      <c r="E1245" s="347"/>
      <c r="F1245" s="348"/>
      <c r="G1245" s="130"/>
      <c r="H1245" s="130"/>
      <c r="I1245" s="23"/>
      <c r="J1245" s="103"/>
      <c r="K1245" s="34"/>
      <c r="L1245" s="103"/>
      <c r="M1245" s="103"/>
      <c r="N1245" s="34"/>
      <c r="O1245" s="110"/>
      <c r="Q1245" s="253"/>
    </row>
    <row r="1246" spans="1:17" s="114" customFormat="1" x14ac:dyDescent="0.2">
      <c r="A1246" s="39"/>
      <c r="B1246" s="309"/>
      <c r="C1246" s="88"/>
      <c r="E1246" s="347"/>
      <c r="F1246" s="348"/>
      <c r="G1246" s="130"/>
      <c r="H1246" s="130"/>
      <c r="I1246" s="23"/>
      <c r="J1246" s="103"/>
      <c r="K1246" s="34"/>
      <c r="L1246" s="103"/>
      <c r="M1246" s="103"/>
      <c r="N1246" s="34"/>
      <c r="O1246" s="110"/>
      <c r="Q1246" s="253"/>
    </row>
    <row r="1247" spans="1:17" s="114" customFormat="1" x14ac:dyDescent="0.2">
      <c r="A1247" s="39"/>
      <c r="B1247" s="309"/>
      <c r="C1247" s="88"/>
      <c r="E1247" s="347"/>
      <c r="F1247" s="348"/>
      <c r="G1247" s="130"/>
      <c r="H1247" s="130"/>
      <c r="I1247" s="23"/>
      <c r="J1247" s="103"/>
      <c r="K1247" s="34"/>
      <c r="L1247" s="103"/>
      <c r="M1247" s="103"/>
      <c r="N1247" s="34"/>
      <c r="O1247" s="110"/>
      <c r="Q1247" s="253"/>
    </row>
    <row r="1248" spans="1:17" s="114" customFormat="1" x14ac:dyDescent="0.2">
      <c r="A1248" s="39"/>
      <c r="B1248" s="309"/>
      <c r="C1248" s="88"/>
      <c r="E1248" s="347"/>
      <c r="F1248" s="348"/>
      <c r="G1248" s="130"/>
      <c r="H1248" s="130"/>
      <c r="I1248" s="23"/>
      <c r="J1248" s="103"/>
      <c r="K1248" s="34"/>
      <c r="L1248" s="103"/>
      <c r="M1248" s="103"/>
      <c r="N1248" s="34"/>
      <c r="O1248" s="110"/>
      <c r="Q1248" s="253"/>
    </row>
    <row r="1249" spans="1:17" s="114" customFormat="1" x14ac:dyDescent="0.2">
      <c r="A1249" s="39"/>
      <c r="B1249" s="309"/>
      <c r="C1249" s="88"/>
      <c r="E1249" s="347"/>
      <c r="F1249" s="348"/>
      <c r="G1249" s="130"/>
      <c r="H1249" s="130"/>
      <c r="I1249" s="23"/>
      <c r="J1249" s="103"/>
      <c r="K1249" s="34"/>
      <c r="L1249" s="103"/>
      <c r="M1249" s="103"/>
      <c r="N1249" s="34"/>
      <c r="O1249" s="110"/>
      <c r="Q1249" s="253"/>
    </row>
    <row r="1250" spans="1:17" s="114" customFormat="1" x14ac:dyDescent="0.2">
      <c r="A1250" s="39"/>
      <c r="B1250" s="309"/>
      <c r="C1250" s="88"/>
      <c r="E1250" s="347"/>
      <c r="F1250" s="348"/>
      <c r="G1250" s="130"/>
      <c r="H1250" s="130"/>
      <c r="I1250" s="23"/>
      <c r="J1250" s="103"/>
      <c r="K1250" s="34"/>
      <c r="L1250" s="103"/>
      <c r="M1250" s="103"/>
      <c r="N1250" s="34"/>
      <c r="O1250" s="110"/>
      <c r="Q1250" s="253"/>
    </row>
    <row r="1251" spans="1:17" s="114" customFormat="1" x14ac:dyDescent="0.2">
      <c r="A1251" s="39"/>
      <c r="B1251" s="309"/>
      <c r="C1251" s="88"/>
      <c r="E1251" s="347"/>
      <c r="F1251" s="348"/>
      <c r="G1251" s="130"/>
      <c r="H1251" s="130"/>
      <c r="I1251" s="23"/>
      <c r="J1251" s="103"/>
      <c r="K1251" s="34"/>
      <c r="L1251" s="103"/>
      <c r="M1251" s="103"/>
      <c r="N1251" s="34"/>
      <c r="O1251" s="110"/>
      <c r="Q1251" s="253"/>
    </row>
    <row r="1252" spans="1:17" s="114" customFormat="1" x14ac:dyDescent="0.2">
      <c r="A1252" s="39"/>
      <c r="B1252" s="309"/>
      <c r="C1252" s="88"/>
      <c r="E1252" s="347"/>
      <c r="F1252" s="348"/>
      <c r="G1252" s="130"/>
      <c r="H1252" s="130"/>
      <c r="I1252" s="23"/>
      <c r="J1252" s="103"/>
      <c r="K1252" s="34"/>
      <c r="L1252" s="103"/>
      <c r="M1252" s="103"/>
      <c r="N1252" s="34"/>
      <c r="O1252" s="110"/>
      <c r="Q1252" s="253"/>
    </row>
    <row r="1253" spans="1:17" s="114" customFormat="1" x14ac:dyDescent="0.2">
      <c r="A1253" s="39"/>
      <c r="B1253" s="309"/>
      <c r="C1253" s="88"/>
      <c r="E1253" s="347"/>
      <c r="F1253" s="348"/>
      <c r="G1253" s="130"/>
      <c r="H1253" s="130"/>
      <c r="I1253" s="23"/>
      <c r="J1253" s="103"/>
      <c r="K1253" s="34"/>
      <c r="L1253" s="103"/>
      <c r="M1253" s="103"/>
      <c r="N1253" s="34"/>
      <c r="O1253" s="110"/>
      <c r="Q1253" s="253"/>
    </row>
    <row r="1254" spans="1:17" s="114" customFormat="1" x14ac:dyDescent="0.2">
      <c r="A1254" s="39"/>
      <c r="B1254" s="309"/>
      <c r="C1254" s="88"/>
      <c r="E1254" s="347"/>
      <c r="F1254" s="348"/>
      <c r="G1254" s="130"/>
      <c r="H1254" s="130"/>
      <c r="I1254" s="23"/>
      <c r="J1254" s="103"/>
      <c r="K1254" s="34"/>
      <c r="L1254" s="103"/>
      <c r="M1254" s="103"/>
      <c r="N1254" s="34"/>
      <c r="O1254" s="110"/>
      <c r="Q1254" s="253"/>
    </row>
    <row r="1255" spans="1:17" s="114" customFormat="1" x14ac:dyDescent="0.2">
      <c r="A1255" s="39"/>
      <c r="B1255" s="309"/>
      <c r="C1255" s="88"/>
      <c r="E1255" s="347"/>
      <c r="F1255" s="348"/>
      <c r="G1255" s="130"/>
      <c r="H1255" s="130"/>
      <c r="I1255" s="23"/>
      <c r="J1255" s="103"/>
      <c r="K1255" s="34"/>
      <c r="L1255" s="103"/>
      <c r="M1255" s="103"/>
      <c r="N1255" s="34"/>
      <c r="O1255" s="110"/>
      <c r="Q1255" s="253"/>
    </row>
    <row r="1256" spans="1:17" s="114" customFormat="1" x14ac:dyDescent="0.2">
      <c r="A1256" s="39"/>
      <c r="B1256" s="309"/>
      <c r="C1256" s="88"/>
      <c r="E1256" s="347"/>
      <c r="F1256" s="348"/>
      <c r="G1256" s="130"/>
      <c r="H1256" s="130"/>
      <c r="I1256" s="23"/>
      <c r="J1256" s="103"/>
      <c r="K1256" s="34"/>
      <c r="L1256" s="103"/>
      <c r="M1256" s="103"/>
      <c r="N1256" s="34"/>
      <c r="O1256" s="110"/>
      <c r="Q1256" s="253"/>
    </row>
    <row r="1257" spans="1:17" s="114" customFormat="1" x14ac:dyDescent="0.2">
      <c r="A1257" s="39"/>
      <c r="B1257" s="309"/>
      <c r="C1257" s="88"/>
      <c r="E1257" s="347"/>
      <c r="F1257" s="348"/>
      <c r="G1257" s="130"/>
      <c r="H1257" s="130"/>
      <c r="I1257" s="23"/>
      <c r="J1257" s="103"/>
      <c r="K1257" s="34"/>
      <c r="L1257" s="103"/>
      <c r="M1257" s="103"/>
      <c r="N1257" s="34"/>
      <c r="O1257" s="110"/>
      <c r="Q1257" s="253"/>
    </row>
    <row r="1258" spans="1:17" s="114" customFormat="1" x14ac:dyDescent="0.2">
      <c r="A1258" s="39"/>
      <c r="B1258" s="309"/>
      <c r="C1258" s="88"/>
      <c r="E1258" s="347"/>
      <c r="F1258" s="348"/>
      <c r="G1258" s="130"/>
      <c r="H1258" s="130"/>
      <c r="I1258" s="23"/>
      <c r="J1258" s="103"/>
      <c r="K1258" s="34"/>
      <c r="L1258" s="103"/>
      <c r="M1258" s="103"/>
      <c r="N1258" s="34"/>
      <c r="O1258" s="110"/>
      <c r="Q1258" s="253"/>
    </row>
    <row r="1259" spans="1:17" s="114" customFormat="1" x14ac:dyDescent="0.2">
      <c r="A1259" s="39"/>
      <c r="B1259" s="309"/>
      <c r="C1259" s="88"/>
      <c r="E1259" s="347"/>
      <c r="F1259" s="348"/>
      <c r="G1259" s="130"/>
      <c r="H1259" s="130"/>
      <c r="I1259" s="23"/>
      <c r="J1259" s="103"/>
      <c r="K1259" s="34"/>
      <c r="L1259" s="103"/>
      <c r="M1259" s="103"/>
      <c r="N1259" s="34"/>
      <c r="O1259" s="110"/>
      <c r="Q1259" s="253"/>
    </row>
    <row r="1260" spans="1:17" s="114" customFormat="1" x14ac:dyDescent="0.2">
      <c r="A1260" s="39"/>
      <c r="B1260" s="309"/>
      <c r="C1260" s="88"/>
      <c r="E1260" s="347"/>
      <c r="F1260" s="348"/>
      <c r="G1260" s="130"/>
      <c r="H1260" s="130"/>
      <c r="I1260" s="23"/>
      <c r="J1260" s="103"/>
      <c r="K1260" s="34"/>
      <c r="L1260" s="103"/>
      <c r="M1260" s="103"/>
      <c r="N1260" s="34"/>
      <c r="O1260" s="110"/>
      <c r="Q1260" s="253"/>
    </row>
    <row r="1261" spans="1:17" s="114" customFormat="1" x14ac:dyDescent="0.2">
      <c r="A1261" s="39"/>
      <c r="B1261" s="309"/>
      <c r="C1261" s="88"/>
      <c r="E1261" s="347"/>
      <c r="F1261" s="348"/>
      <c r="G1261" s="130"/>
      <c r="H1261" s="130"/>
      <c r="I1261" s="23"/>
      <c r="J1261" s="103"/>
      <c r="K1261" s="34"/>
      <c r="L1261" s="103"/>
      <c r="M1261" s="103"/>
      <c r="N1261" s="34"/>
      <c r="O1261" s="110"/>
      <c r="Q1261" s="253"/>
    </row>
    <row r="1262" spans="1:17" s="114" customFormat="1" x14ac:dyDescent="0.2">
      <c r="A1262" s="39"/>
      <c r="B1262" s="309"/>
      <c r="C1262" s="88"/>
      <c r="E1262" s="347"/>
      <c r="F1262" s="348"/>
      <c r="G1262" s="130"/>
      <c r="H1262" s="130"/>
      <c r="I1262" s="23"/>
      <c r="J1262" s="103"/>
      <c r="K1262" s="34"/>
      <c r="L1262" s="103"/>
      <c r="M1262" s="103"/>
      <c r="N1262" s="34"/>
      <c r="O1262" s="110"/>
      <c r="Q1262" s="253"/>
    </row>
    <row r="1263" spans="1:17" s="114" customFormat="1" x14ac:dyDescent="0.2">
      <c r="A1263" s="39"/>
      <c r="B1263" s="309"/>
      <c r="C1263" s="88"/>
      <c r="E1263" s="347"/>
      <c r="F1263" s="348"/>
      <c r="G1263" s="130"/>
      <c r="H1263" s="130"/>
      <c r="I1263" s="23"/>
      <c r="J1263" s="103"/>
      <c r="K1263" s="34"/>
      <c r="L1263" s="103"/>
      <c r="M1263" s="103"/>
      <c r="N1263" s="34"/>
      <c r="O1263" s="110"/>
      <c r="Q1263" s="253"/>
    </row>
    <row r="1264" spans="1:17" s="114" customFormat="1" x14ac:dyDescent="0.2">
      <c r="A1264" s="39"/>
      <c r="B1264" s="309"/>
      <c r="C1264" s="88"/>
      <c r="E1264" s="347"/>
      <c r="F1264" s="348"/>
      <c r="G1264" s="130"/>
      <c r="H1264" s="130"/>
      <c r="I1264" s="23"/>
      <c r="J1264" s="103"/>
      <c r="K1264" s="34"/>
      <c r="L1264" s="103"/>
      <c r="M1264" s="103"/>
      <c r="N1264" s="34"/>
      <c r="O1264" s="110"/>
      <c r="Q1264" s="253"/>
    </row>
    <row r="1265" spans="1:17" s="114" customFormat="1" x14ac:dyDescent="0.2">
      <c r="A1265" s="39"/>
      <c r="B1265" s="309"/>
      <c r="C1265" s="88"/>
      <c r="E1265" s="347"/>
      <c r="F1265" s="348"/>
      <c r="G1265" s="130"/>
      <c r="H1265" s="130"/>
      <c r="I1265" s="23"/>
      <c r="J1265" s="103"/>
      <c r="K1265" s="34"/>
      <c r="L1265" s="103"/>
      <c r="M1265" s="103"/>
      <c r="N1265" s="34"/>
      <c r="O1265" s="110"/>
      <c r="Q1265" s="253"/>
    </row>
    <row r="1266" spans="1:17" s="114" customFormat="1" x14ac:dyDescent="0.2">
      <c r="A1266" s="39"/>
      <c r="B1266" s="309"/>
      <c r="C1266" s="88"/>
      <c r="E1266" s="347"/>
      <c r="F1266" s="348"/>
      <c r="G1266" s="130"/>
      <c r="H1266" s="130"/>
      <c r="I1266" s="23"/>
      <c r="J1266" s="103"/>
      <c r="K1266" s="34"/>
      <c r="L1266" s="103"/>
      <c r="M1266" s="103"/>
      <c r="N1266" s="34"/>
      <c r="O1266" s="110"/>
      <c r="Q1266" s="253"/>
    </row>
    <row r="1267" spans="1:17" s="114" customFormat="1" x14ac:dyDescent="0.2">
      <c r="A1267" s="39"/>
      <c r="B1267" s="309"/>
      <c r="C1267" s="88"/>
      <c r="E1267" s="347"/>
      <c r="F1267" s="348"/>
      <c r="G1267" s="130"/>
      <c r="H1267" s="130"/>
      <c r="I1267" s="23"/>
      <c r="J1267" s="103"/>
      <c r="K1267" s="34"/>
      <c r="L1267" s="103"/>
      <c r="M1267" s="103"/>
      <c r="N1267" s="34"/>
      <c r="O1267" s="110"/>
      <c r="Q1267" s="253"/>
    </row>
    <row r="1268" spans="1:17" s="114" customFormat="1" x14ac:dyDescent="0.2">
      <c r="A1268" s="39"/>
      <c r="B1268" s="309"/>
      <c r="C1268" s="88"/>
      <c r="E1268" s="347"/>
      <c r="F1268" s="348"/>
      <c r="G1268" s="130"/>
      <c r="H1268" s="130"/>
      <c r="I1268" s="23"/>
      <c r="J1268" s="103"/>
      <c r="K1268" s="34"/>
      <c r="L1268" s="103"/>
      <c r="M1268" s="103"/>
      <c r="N1268" s="34"/>
      <c r="O1268" s="110"/>
      <c r="Q1268" s="253"/>
    </row>
    <row r="1269" spans="1:17" s="114" customFormat="1" x14ac:dyDescent="0.2">
      <c r="A1269" s="39"/>
      <c r="B1269" s="309"/>
      <c r="C1269" s="88"/>
      <c r="E1269" s="347"/>
      <c r="F1269" s="348"/>
      <c r="G1269" s="130"/>
      <c r="H1269" s="130"/>
      <c r="I1269" s="23"/>
      <c r="J1269" s="103"/>
      <c r="K1269" s="34"/>
      <c r="L1269" s="103"/>
      <c r="M1269" s="103"/>
      <c r="N1269" s="34"/>
      <c r="O1269" s="110"/>
      <c r="Q1269" s="253"/>
    </row>
    <row r="1270" spans="1:17" s="114" customFormat="1" x14ac:dyDescent="0.2">
      <c r="A1270" s="39"/>
      <c r="B1270" s="309"/>
      <c r="C1270" s="88"/>
      <c r="E1270" s="347"/>
      <c r="F1270" s="348"/>
      <c r="G1270" s="130"/>
      <c r="H1270" s="130"/>
      <c r="I1270" s="23"/>
      <c r="J1270" s="103"/>
      <c r="K1270" s="34"/>
      <c r="L1270" s="103"/>
      <c r="M1270" s="103"/>
      <c r="N1270" s="34"/>
      <c r="O1270" s="110"/>
      <c r="Q1270" s="253"/>
    </row>
    <row r="1271" spans="1:17" s="114" customFormat="1" x14ac:dyDescent="0.2">
      <c r="A1271" s="39"/>
      <c r="B1271" s="309"/>
      <c r="C1271" s="88"/>
      <c r="E1271" s="347"/>
      <c r="F1271" s="348"/>
      <c r="G1271" s="130"/>
      <c r="H1271" s="130"/>
      <c r="I1271" s="23"/>
      <c r="J1271" s="103"/>
      <c r="K1271" s="34"/>
      <c r="L1271" s="103"/>
      <c r="M1271" s="103"/>
      <c r="N1271" s="34"/>
      <c r="O1271" s="110"/>
      <c r="Q1271" s="253"/>
    </row>
    <row r="1272" spans="1:17" s="114" customFormat="1" x14ac:dyDescent="0.2">
      <c r="A1272" s="39"/>
      <c r="B1272" s="309"/>
      <c r="C1272" s="88"/>
      <c r="E1272" s="347"/>
      <c r="F1272" s="348"/>
      <c r="G1272" s="130"/>
      <c r="H1272" s="130"/>
      <c r="I1272" s="23"/>
      <c r="J1272" s="103"/>
      <c r="K1272" s="34"/>
      <c r="L1272" s="103"/>
      <c r="M1272" s="103"/>
      <c r="N1272" s="34"/>
      <c r="O1272" s="110"/>
      <c r="Q1272" s="253"/>
    </row>
    <row r="1273" spans="1:17" s="114" customFormat="1" x14ac:dyDescent="0.2">
      <c r="A1273" s="39"/>
      <c r="B1273" s="309"/>
      <c r="C1273" s="88"/>
      <c r="E1273" s="347"/>
      <c r="F1273" s="348"/>
      <c r="G1273" s="130"/>
      <c r="H1273" s="130"/>
      <c r="I1273" s="23"/>
      <c r="J1273" s="103"/>
      <c r="K1273" s="34"/>
      <c r="L1273" s="103"/>
      <c r="M1273" s="103"/>
      <c r="N1273" s="34"/>
      <c r="O1273" s="110"/>
      <c r="Q1273" s="253"/>
    </row>
    <row r="1274" spans="1:17" s="114" customFormat="1" x14ac:dyDescent="0.2">
      <c r="A1274" s="39"/>
      <c r="B1274" s="309"/>
      <c r="C1274" s="88"/>
      <c r="E1274" s="347"/>
      <c r="F1274" s="348"/>
      <c r="G1274" s="130"/>
      <c r="H1274" s="130"/>
      <c r="I1274" s="23"/>
      <c r="J1274" s="103"/>
      <c r="K1274" s="34"/>
      <c r="L1274" s="103"/>
      <c r="M1274" s="103"/>
      <c r="N1274" s="34"/>
      <c r="O1274" s="110"/>
      <c r="Q1274" s="253"/>
    </row>
    <row r="1275" spans="1:17" s="114" customFormat="1" x14ac:dyDescent="0.2">
      <c r="A1275" s="39"/>
      <c r="B1275" s="309"/>
      <c r="C1275" s="88"/>
      <c r="E1275" s="347"/>
      <c r="F1275" s="348"/>
      <c r="G1275" s="130"/>
      <c r="H1275" s="130"/>
      <c r="I1275" s="23"/>
      <c r="J1275" s="103"/>
      <c r="K1275" s="34"/>
      <c r="L1275" s="103"/>
      <c r="M1275" s="103"/>
      <c r="N1275" s="34"/>
      <c r="O1275" s="110"/>
      <c r="Q1275" s="253"/>
    </row>
    <row r="1276" spans="1:17" s="114" customFormat="1" x14ac:dyDescent="0.2">
      <c r="A1276" s="39"/>
      <c r="B1276" s="309"/>
      <c r="C1276" s="88"/>
      <c r="E1276" s="347"/>
      <c r="F1276" s="348"/>
      <c r="G1276" s="130"/>
      <c r="H1276" s="130"/>
      <c r="I1276" s="23"/>
      <c r="J1276" s="103"/>
      <c r="K1276" s="34"/>
      <c r="L1276" s="103"/>
      <c r="M1276" s="103"/>
      <c r="N1276" s="34"/>
      <c r="O1276" s="110"/>
      <c r="Q1276" s="253"/>
    </row>
    <row r="1277" spans="1:17" s="114" customFormat="1" x14ac:dyDescent="0.2">
      <c r="A1277" s="39"/>
      <c r="B1277" s="309"/>
      <c r="C1277" s="88"/>
      <c r="E1277" s="347"/>
      <c r="F1277" s="348"/>
      <c r="G1277" s="130"/>
      <c r="H1277" s="130"/>
      <c r="I1277" s="23"/>
      <c r="J1277" s="103"/>
      <c r="K1277" s="34"/>
      <c r="L1277" s="103"/>
      <c r="M1277" s="103"/>
      <c r="N1277" s="34"/>
      <c r="O1277" s="110"/>
      <c r="Q1277" s="253"/>
    </row>
    <row r="1278" spans="1:17" s="114" customFormat="1" x14ac:dyDescent="0.2">
      <c r="A1278" s="39"/>
      <c r="B1278" s="309"/>
      <c r="C1278" s="88"/>
      <c r="E1278" s="347"/>
      <c r="F1278" s="348"/>
      <c r="G1278" s="130"/>
      <c r="H1278" s="130"/>
      <c r="I1278" s="23"/>
      <c r="J1278" s="103"/>
      <c r="K1278" s="34"/>
      <c r="L1278" s="103"/>
      <c r="M1278" s="103"/>
      <c r="N1278" s="34"/>
      <c r="O1278" s="110"/>
      <c r="Q1278" s="253"/>
    </row>
    <row r="1279" spans="1:17" s="114" customFormat="1" x14ac:dyDescent="0.2">
      <c r="A1279" s="39"/>
      <c r="B1279" s="309"/>
      <c r="C1279" s="88"/>
      <c r="E1279" s="347"/>
      <c r="F1279" s="348"/>
      <c r="G1279" s="130"/>
      <c r="H1279" s="130"/>
      <c r="I1279" s="23"/>
      <c r="J1279" s="103"/>
      <c r="K1279" s="34"/>
      <c r="L1279" s="103"/>
      <c r="M1279" s="103"/>
      <c r="N1279" s="34"/>
      <c r="O1279" s="110"/>
      <c r="Q1279" s="253"/>
    </row>
    <row r="1280" spans="1:17" s="114" customFormat="1" x14ac:dyDescent="0.2">
      <c r="A1280" s="39"/>
      <c r="B1280" s="309"/>
      <c r="C1280" s="88"/>
      <c r="E1280" s="347"/>
      <c r="F1280" s="348"/>
      <c r="G1280" s="130"/>
      <c r="H1280" s="130"/>
      <c r="I1280" s="23"/>
      <c r="J1280" s="103"/>
      <c r="K1280" s="34"/>
      <c r="L1280" s="103"/>
      <c r="M1280" s="103"/>
      <c r="N1280" s="34"/>
      <c r="O1280" s="110"/>
      <c r="Q1280" s="253"/>
    </row>
    <row r="1281" spans="1:17" s="114" customFormat="1" x14ac:dyDescent="0.2">
      <c r="A1281" s="39"/>
      <c r="B1281" s="309"/>
      <c r="C1281" s="88"/>
      <c r="E1281" s="347"/>
      <c r="F1281" s="348"/>
      <c r="G1281" s="130"/>
      <c r="H1281" s="130"/>
      <c r="I1281" s="23"/>
      <c r="J1281" s="103"/>
      <c r="K1281" s="34"/>
      <c r="L1281" s="103"/>
      <c r="M1281" s="103"/>
      <c r="N1281" s="34"/>
      <c r="O1281" s="110"/>
      <c r="Q1281" s="253"/>
    </row>
    <row r="1282" spans="1:17" s="114" customFormat="1" x14ac:dyDescent="0.2">
      <c r="A1282" s="39"/>
      <c r="B1282" s="309"/>
      <c r="C1282" s="88"/>
      <c r="E1282" s="347"/>
      <c r="F1282" s="348"/>
      <c r="G1282" s="130"/>
      <c r="H1282" s="130"/>
      <c r="I1282" s="23"/>
      <c r="J1282" s="103"/>
      <c r="K1282" s="34"/>
      <c r="L1282" s="103"/>
      <c r="M1282" s="103"/>
      <c r="N1282" s="34"/>
      <c r="O1282" s="110"/>
      <c r="Q1282" s="253"/>
    </row>
    <row r="1283" spans="1:17" s="114" customFormat="1" x14ac:dyDescent="0.2">
      <c r="A1283" s="39"/>
      <c r="B1283" s="309"/>
      <c r="C1283" s="88"/>
      <c r="E1283" s="347"/>
      <c r="F1283" s="348"/>
      <c r="G1283" s="130"/>
      <c r="H1283" s="130"/>
      <c r="I1283" s="23"/>
      <c r="J1283" s="103"/>
      <c r="K1283" s="34"/>
      <c r="L1283" s="103"/>
      <c r="M1283" s="103"/>
      <c r="N1283" s="34"/>
      <c r="O1283" s="110"/>
      <c r="Q1283" s="253"/>
    </row>
    <row r="1284" spans="1:17" s="114" customFormat="1" x14ac:dyDescent="0.2">
      <c r="A1284" s="39"/>
      <c r="B1284" s="309"/>
      <c r="C1284" s="88"/>
      <c r="E1284" s="347"/>
      <c r="F1284" s="348"/>
      <c r="G1284" s="130"/>
      <c r="H1284" s="130"/>
      <c r="I1284" s="23"/>
      <c r="J1284" s="103"/>
      <c r="K1284" s="34"/>
      <c r="L1284" s="103"/>
      <c r="M1284" s="103"/>
      <c r="N1284" s="34"/>
      <c r="O1284" s="110"/>
      <c r="Q1284" s="253"/>
    </row>
    <row r="1285" spans="1:17" s="114" customFormat="1" x14ac:dyDescent="0.2">
      <c r="A1285" s="39"/>
      <c r="B1285" s="309"/>
      <c r="C1285" s="88"/>
      <c r="E1285" s="347"/>
      <c r="F1285" s="348"/>
      <c r="G1285" s="130"/>
      <c r="H1285" s="130"/>
      <c r="I1285" s="23"/>
      <c r="J1285" s="103"/>
      <c r="K1285" s="34"/>
      <c r="L1285" s="103"/>
      <c r="M1285" s="103"/>
      <c r="N1285" s="34"/>
      <c r="O1285" s="110"/>
      <c r="Q1285" s="253"/>
    </row>
    <row r="1286" spans="1:17" s="114" customFormat="1" x14ac:dyDescent="0.2">
      <c r="A1286" s="39"/>
      <c r="B1286" s="309"/>
      <c r="C1286" s="88"/>
      <c r="E1286" s="347"/>
      <c r="F1286" s="348"/>
      <c r="G1286" s="130"/>
      <c r="H1286" s="130"/>
      <c r="I1286" s="23"/>
      <c r="J1286" s="103"/>
      <c r="K1286" s="34"/>
      <c r="L1286" s="103"/>
      <c r="M1286" s="103"/>
      <c r="N1286" s="34"/>
      <c r="O1286" s="110"/>
      <c r="Q1286" s="253"/>
    </row>
    <row r="1287" spans="1:17" s="114" customFormat="1" x14ac:dyDescent="0.2">
      <c r="A1287" s="39"/>
      <c r="B1287" s="309"/>
      <c r="C1287" s="88"/>
      <c r="E1287" s="347"/>
      <c r="F1287" s="348"/>
      <c r="G1287" s="130"/>
      <c r="H1287" s="130"/>
      <c r="I1287" s="23"/>
      <c r="J1287" s="103"/>
      <c r="K1287" s="34"/>
      <c r="L1287" s="103"/>
      <c r="M1287" s="103"/>
      <c r="N1287" s="34"/>
      <c r="O1287" s="110"/>
      <c r="Q1287" s="253"/>
    </row>
    <row r="1288" spans="1:17" s="114" customFormat="1" x14ac:dyDescent="0.2">
      <c r="A1288" s="39"/>
      <c r="B1288" s="309"/>
      <c r="C1288" s="88"/>
      <c r="E1288" s="347"/>
      <c r="F1288" s="348"/>
      <c r="G1288" s="130"/>
      <c r="H1288" s="130"/>
      <c r="I1288" s="23"/>
      <c r="J1288" s="103"/>
      <c r="K1288" s="34"/>
      <c r="L1288" s="103"/>
      <c r="M1288" s="103"/>
      <c r="N1288" s="34"/>
      <c r="O1288" s="110"/>
      <c r="Q1288" s="253"/>
    </row>
    <row r="1289" spans="1:17" s="114" customFormat="1" x14ac:dyDescent="0.2">
      <c r="A1289" s="39"/>
      <c r="B1289" s="309"/>
      <c r="C1289" s="88"/>
      <c r="E1289" s="347"/>
      <c r="F1289" s="348"/>
      <c r="G1289" s="130"/>
      <c r="H1289" s="130"/>
      <c r="I1289" s="23"/>
      <c r="J1289" s="103"/>
      <c r="K1289" s="34"/>
      <c r="L1289" s="103"/>
      <c r="M1289" s="103"/>
      <c r="N1289" s="34"/>
      <c r="O1289" s="110"/>
      <c r="Q1289" s="253"/>
    </row>
    <row r="1290" spans="1:17" s="114" customFormat="1" x14ac:dyDescent="0.2">
      <c r="A1290" s="39"/>
      <c r="B1290" s="309"/>
      <c r="C1290" s="88"/>
      <c r="E1290" s="347"/>
      <c r="F1290" s="348"/>
      <c r="G1290" s="130"/>
      <c r="H1290" s="130"/>
      <c r="I1290" s="23"/>
      <c r="J1290" s="103"/>
      <c r="K1290" s="34"/>
      <c r="L1290" s="103"/>
      <c r="M1290" s="103"/>
      <c r="N1290" s="34"/>
      <c r="O1290" s="110"/>
      <c r="Q1290" s="253"/>
    </row>
    <row r="1291" spans="1:17" s="114" customFormat="1" x14ac:dyDescent="0.2">
      <c r="A1291" s="39"/>
      <c r="B1291" s="309"/>
      <c r="C1291" s="88"/>
      <c r="E1291" s="347"/>
      <c r="F1291" s="348"/>
      <c r="G1291" s="130"/>
      <c r="H1291" s="130"/>
      <c r="I1291" s="23"/>
      <c r="J1291" s="103"/>
      <c r="K1291" s="34"/>
      <c r="L1291" s="103"/>
      <c r="M1291" s="103"/>
      <c r="N1291" s="34"/>
      <c r="O1291" s="110"/>
      <c r="Q1291" s="253"/>
    </row>
    <row r="1292" spans="1:17" s="114" customFormat="1" x14ac:dyDescent="0.2">
      <c r="A1292" s="39"/>
      <c r="B1292" s="309"/>
      <c r="C1292" s="88"/>
      <c r="E1292" s="347"/>
      <c r="F1292" s="348"/>
      <c r="G1292" s="130"/>
      <c r="H1292" s="130"/>
      <c r="I1292" s="23"/>
      <c r="J1292" s="103"/>
      <c r="K1292" s="34"/>
      <c r="L1292" s="103"/>
      <c r="M1292" s="103"/>
      <c r="N1292" s="34"/>
      <c r="O1292" s="110"/>
      <c r="Q1292" s="253"/>
    </row>
    <row r="1293" spans="1:17" s="114" customFormat="1" x14ac:dyDescent="0.2">
      <c r="A1293" s="39"/>
      <c r="B1293" s="309"/>
      <c r="C1293" s="88"/>
      <c r="E1293" s="347"/>
      <c r="F1293" s="348"/>
      <c r="G1293" s="130"/>
      <c r="H1293" s="130"/>
      <c r="I1293" s="23"/>
      <c r="J1293" s="103"/>
      <c r="K1293" s="34"/>
      <c r="L1293" s="103"/>
      <c r="M1293" s="103"/>
      <c r="N1293" s="34"/>
      <c r="O1293" s="110"/>
      <c r="Q1293" s="253"/>
    </row>
    <row r="1294" spans="1:17" s="114" customFormat="1" x14ac:dyDescent="0.2">
      <c r="A1294" s="39"/>
      <c r="B1294" s="309"/>
      <c r="C1294" s="88"/>
      <c r="E1294" s="347"/>
      <c r="F1294" s="348"/>
      <c r="G1294" s="130"/>
      <c r="H1294" s="130"/>
      <c r="I1294" s="23"/>
      <c r="J1294" s="103"/>
      <c r="K1294" s="34"/>
      <c r="L1294" s="103"/>
      <c r="M1294" s="103"/>
      <c r="N1294" s="34"/>
      <c r="O1294" s="110"/>
      <c r="Q1294" s="253"/>
    </row>
    <row r="1295" spans="1:17" s="114" customFormat="1" x14ac:dyDescent="0.2">
      <c r="A1295" s="39"/>
      <c r="B1295" s="309"/>
      <c r="C1295" s="88"/>
      <c r="E1295" s="347"/>
      <c r="F1295" s="348"/>
      <c r="G1295" s="130"/>
      <c r="H1295" s="130"/>
      <c r="I1295" s="23"/>
      <c r="J1295" s="103"/>
      <c r="K1295" s="34"/>
      <c r="L1295" s="103"/>
      <c r="M1295" s="103"/>
      <c r="N1295" s="34"/>
      <c r="O1295" s="110"/>
      <c r="Q1295" s="253"/>
    </row>
    <row r="1296" spans="1:17" s="114" customFormat="1" x14ac:dyDescent="0.2">
      <c r="A1296" s="39"/>
      <c r="B1296" s="309"/>
      <c r="C1296" s="88"/>
      <c r="E1296" s="347"/>
      <c r="F1296" s="348"/>
      <c r="G1296" s="130"/>
      <c r="H1296" s="130"/>
      <c r="I1296" s="23"/>
      <c r="J1296" s="103"/>
      <c r="K1296" s="34"/>
      <c r="L1296" s="103"/>
      <c r="M1296" s="103"/>
      <c r="N1296" s="34"/>
      <c r="O1296" s="110"/>
      <c r="Q1296" s="253"/>
    </row>
    <row r="1297" spans="1:17" s="114" customFormat="1" x14ac:dyDescent="0.2">
      <c r="A1297" s="39"/>
      <c r="B1297" s="309"/>
      <c r="C1297" s="88"/>
      <c r="E1297" s="347"/>
      <c r="F1297" s="348"/>
      <c r="G1297" s="130"/>
      <c r="H1297" s="130"/>
      <c r="I1297" s="23"/>
      <c r="J1297" s="103"/>
      <c r="K1297" s="34"/>
      <c r="L1297" s="103"/>
      <c r="M1297" s="103"/>
      <c r="N1297" s="34"/>
      <c r="O1297" s="110"/>
      <c r="Q1297" s="253"/>
    </row>
    <row r="1298" spans="1:17" s="114" customFormat="1" x14ac:dyDescent="0.2">
      <c r="A1298" s="39"/>
      <c r="B1298" s="309"/>
      <c r="C1298" s="88"/>
      <c r="E1298" s="347"/>
      <c r="F1298" s="348"/>
      <c r="G1298" s="130"/>
      <c r="H1298" s="130"/>
      <c r="I1298" s="23"/>
      <c r="J1298" s="103"/>
      <c r="K1298" s="34"/>
      <c r="L1298" s="103"/>
      <c r="M1298" s="103"/>
      <c r="N1298" s="34"/>
      <c r="O1298" s="110"/>
      <c r="Q1298" s="253"/>
    </row>
    <row r="1299" spans="1:17" s="114" customFormat="1" x14ac:dyDescent="0.2">
      <c r="A1299" s="39"/>
      <c r="B1299" s="309"/>
      <c r="C1299" s="88"/>
      <c r="E1299" s="347"/>
      <c r="F1299" s="348"/>
      <c r="G1299" s="130"/>
      <c r="H1299" s="130"/>
      <c r="I1299" s="23"/>
      <c r="J1299" s="103"/>
      <c r="K1299" s="34"/>
      <c r="L1299" s="103"/>
      <c r="M1299" s="103"/>
      <c r="N1299" s="34"/>
      <c r="O1299" s="110"/>
      <c r="Q1299" s="253"/>
    </row>
    <row r="1300" spans="1:17" s="114" customFormat="1" x14ac:dyDescent="0.2">
      <c r="A1300" s="39"/>
      <c r="B1300" s="309"/>
      <c r="C1300" s="88"/>
      <c r="E1300" s="347"/>
      <c r="F1300" s="348"/>
      <c r="G1300" s="130"/>
      <c r="H1300" s="130"/>
      <c r="I1300" s="23"/>
      <c r="J1300" s="103"/>
      <c r="K1300" s="34"/>
      <c r="L1300" s="103"/>
      <c r="M1300" s="103"/>
      <c r="N1300" s="34"/>
      <c r="O1300" s="110"/>
      <c r="Q1300" s="253"/>
    </row>
    <row r="1301" spans="1:17" s="114" customFormat="1" x14ac:dyDescent="0.2">
      <c r="A1301" s="39"/>
      <c r="B1301" s="309"/>
      <c r="C1301" s="88"/>
      <c r="E1301" s="347"/>
      <c r="F1301" s="348"/>
      <c r="G1301" s="130"/>
      <c r="H1301" s="130"/>
      <c r="I1301" s="23"/>
      <c r="J1301" s="103"/>
      <c r="K1301" s="34"/>
      <c r="L1301" s="103"/>
      <c r="M1301" s="103"/>
      <c r="N1301" s="34"/>
      <c r="O1301" s="110"/>
      <c r="Q1301" s="253"/>
    </row>
    <row r="1302" spans="1:17" s="114" customFormat="1" x14ac:dyDescent="0.2">
      <c r="A1302" s="39"/>
      <c r="B1302" s="309"/>
      <c r="C1302" s="88"/>
      <c r="E1302" s="347"/>
      <c r="F1302" s="348"/>
      <c r="G1302" s="130"/>
      <c r="H1302" s="130"/>
      <c r="I1302" s="23"/>
      <c r="J1302" s="103"/>
      <c r="K1302" s="34"/>
      <c r="L1302" s="103"/>
      <c r="M1302" s="103"/>
      <c r="N1302" s="34"/>
      <c r="O1302" s="110"/>
      <c r="Q1302" s="253"/>
    </row>
    <row r="1303" spans="1:17" s="114" customFormat="1" x14ac:dyDescent="0.2">
      <c r="A1303" s="39"/>
      <c r="B1303" s="309"/>
      <c r="C1303" s="88"/>
      <c r="E1303" s="347"/>
      <c r="F1303" s="348"/>
      <c r="G1303" s="130"/>
      <c r="H1303" s="130"/>
      <c r="I1303" s="23"/>
      <c r="J1303" s="103"/>
      <c r="K1303" s="34"/>
      <c r="L1303" s="103"/>
      <c r="M1303" s="103"/>
      <c r="N1303" s="34"/>
      <c r="O1303" s="110"/>
      <c r="Q1303" s="253"/>
    </row>
    <row r="1304" spans="1:17" s="114" customFormat="1" x14ac:dyDescent="0.2">
      <c r="A1304" s="39"/>
      <c r="B1304" s="309"/>
      <c r="C1304" s="88"/>
      <c r="E1304" s="347"/>
      <c r="F1304" s="348"/>
      <c r="G1304" s="130"/>
      <c r="H1304" s="130"/>
      <c r="I1304" s="23"/>
      <c r="J1304" s="103"/>
      <c r="K1304" s="34"/>
      <c r="L1304" s="103"/>
      <c r="M1304" s="103"/>
      <c r="N1304" s="34"/>
      <c r="O1304" s="110"/>
      <c r="Q1304" s="253"/>
    </row>
    <row r="1305" spans="1:17" s="114" customFormat="1" x14ac:dyDescent="0.2">
      <c r="A1305" s="39"/>
      <c r="B1305" s="309"/>
      <c r="C1305" s="88"/>
      <c r="E1305" s="347"/>
      <c r="F1305" s="348"/>
      <c r="G1305" s="130"/>
      <c r="H1305" s="130"/>
      <c r="I1305" s="23"/>
      <c r="J1305" s="103"/>
      <c r="K1305" s="34"/>
      <c r="L1305" s="103"/>
      <c r="M1305" s="103"/>
      <c r="N1305" s="34"/>
      <c r="O1305" s="110"/>
      <c r="Q1305" s="253"/>
    </row>
    <row r="1306" spans="1:17" s="114" customFormat="1" x14ac:dyDescent="0.2">
      <c r="A1306" s="39"/>
      <c r="B1306" s="309"/>
      <c r="C1306" s="88"/>
      <c r="E1306" s="347"/>
      <c r="F1306" s="348"/>
      <c r="G1306" s="130"/>
      <c r="H1306" s="130"/>
      <c r="I1306" s="23"/>
      <c r="J1306" s="103"/>
      <c r="K1306" s="34"/>
      <c r="L1306" s="103"/>
      <c r="M1306" s="103"/>
      <c r="N1306" s="34"/>
      <c r="O1306" s="110"/>
      <c r="Q1306" s="253"/>
    </row>
    <row r="1307" spans="1:17" s="114" customFormat="1" x14ac:dyDescent="0.2">
      <c r="A1307" s="39"/>
      <c r="B1307" s="309"/>
      <c r="C1307" s="88"/>
      <c r="E1307" s="347"/>
      <c r="F1307" s="348"/>
      <c r="G1307" s="130"/>
      <c r="H1307" s="130"/>
      <c r="I1307" s="23"/>
      <c r="J1307" s="103"/>
      <c r="K1307" s="34"/>
      <c r="L1307" s="103"/>
      <c r="M1307" s="103"/>
      <c r="N1307" s="34"/>
      <c r="O1307" s="110"/>
      <c r="Q1307" s="253"/>
    </row>
    <row r="1308" spans="1:17" s="114" customFormat="1" x14ac:dyDescent="0.2">
      <c r="A1308" s="39"/>
      <c r="B1308" s="309"/>
      <c r="C1308" s="88"/>
      <c r="E1308" s="347"/>
      <c r="F1308" s="348"/>
      <c r="G1308" s="130"/>
      <c r="H1308" s="130"/>
      <c r="I1308" s="23"/>
      <c r="J1308" s="103"/>
      <c r="K1308" s="34"/>
      <c r="L1308" s="103"/>
      <c r="M1308" s="103"/>
      <c r="N1308" s="34"/>
      <c r="O1308" s="110"/>
      <c r="Q1308" s="253"/>
    </row>
    <row r="1309" spans="1:17" s="114" customFormat="1" x14ac:dyDescent="0.2">
      <c r="A1309" s="39"/>
      <c r="B1309" s="309"/>
      <c r="C1309" s="88"/>
      <c r="E1309" s="347"/>
      <c r="F1309" s="348"/>
      <c r="G1309" s="130"/>
      <c r="H1309" s="130"/>
      <c r="I1309" s="23"/>
      <c r="J1309" s="103"/>
      <c r="K1309" s="34"/>
      <c r="L1309" s="103"/>
      <c r="M1309" s="103"/>
      <c r="N1309" s="34"/>
      <c r="O1309" s="110"/>
      <c r="Q1309" s="253"/>
    </row>
    <row r="1310" spans="1:17" s="114" customFormat="1" x14ac:dyDescent="0.2">
      <c r="A1310" s="39"/>
      <c r="B1310" s="309"/>
      <c r="C1310" s="88"/>
      <c r="E1310" s="347"/>
      <c r="F1310" s="348"/>
      <c r="G1310" s="130"/>
      <c r="H1310" s="130"/>
      <c r="I1310" s="23"/>
      <c r="J1310" s="103"/>
      <c r="K1310" s="34"/>
      <c r="L1310" s="103"/>
      <c r="M1310" s="103"/>
      <c r="N1310" s="34"/>
      <c r="O1310" s="110"/>
      <c r="Q1310" s="253"/>
    </row>
    <row r="1311" spans="1:17" s="114" customFormat="1" x14ac:dyDescent="0.2">
      <c r="A1311" s="39"/>
      <c r="B1311" s="309"/>
      <c r="C1311" s="88"/>
      <c r="E1311" s="347"/>
      <c r="F1311" s="348"/>
      <c r="G1311" s="130"/>
      <c r="H1311" s="130"/>
      <c r="I1311" s="23"/>
      <c r="J1311" s="103"/>
      <c r="K1311" s="34"/>
      <c r="L1311" s="103"/>
      <c r="M1311" s="103"/>
      <c r="N1311" s="34"/>
      <c r="O1311" s="110"/>
      <c r="Q1311" s="253"/>
    </row>
    <row r="1312" spans="1:17" s="114" customFormat="1" x14ac:dyDescent="0.2">
      <c r="A1312" s="39"/>
      <c r="B1312" s="309"/>
      <c r="C1312" s="88"/>
      <c r="E1312" s="347"/>
      <c r="F1312" s="348"/>
      <c r="G1312" s="130"/>
      <c r="H1312" s="130"/>
      <c r="I1312" s="23"/>
      <c r="J1312" s="103"/>
      <c r="K1312" s="34"/>
      <c r="L1312" s="103"/>
      <c r="M1312" s="103"/>
      <c r="N1312" s="34"/>
      <c r="O1312" s="110"/>
      <c r="Q1312" s="253"/>
    </row>
    <row r="1313" spans="1:17" s="114" customFormat="1" x14ac:dyDescent="0.2">
      <c r="A1313" s="39"/>
      <c r="B1313" s="309"/>
      <c r="C1313" s="88"/>
      <c r="E1313" s="347"/>
      <c r="F1313" s="348"/>
      <c r="G1313" s="130"/>
      <c r="H1313" s="130"/>
      <c r="I1313" s="23"/>
      <c r="J1313" s="103"/>
      <c r="K1313" s="34"/>
      <c r="L1313" s="103"/>
      <c r="M1313" s="103"/>
      <c r="N1313" s="34"/>
      <c r="O1313" s="110"/>
      <c r="Q1313" s="253"/>
    </row>
    <row r="1314" spans="1:17" s="114" customFormat="1" x14ac:dyDescent="0.2">
      <c r="A1314" s="39"/>
      <c r="B1314" s="309"/>
      <c r="C1314" s="88"/>
      <c r="E1314" s="347"/>
      <c r="F1314" s="348"/>
      <c r="G1314" s="130"/>
      <c r="H1314" s="130"/>
      <c r="I1314" s="23"/>
      <c r="J1314" s="103"/>
      <c r="K1314" s="34"/>
      <c r="L1314" s="103"/>
      <c r="M1314" s="103"/>
      <c r="N1314" s="34"/>
      <c r="O1314" s="110"/>
      <c r="Q1314" s="253"/>
    </row>
    <row r="1315" spans="1:17" s="114" customFormat="1" x14ac:dyDescent="0.2">
      <c r="A1315" s="39"/>
      <c r="B1315" s="309"/>
      <c r="C1315" s="88"/>
      <c r="E1315" s="347"/>
      <c r="F1315" s="348"/>
      <c r="G1315" s="130"/>
      <c r="H1315" s="130"/>
      <c r="I1315" s="23"/>
      <c r="J1315" s="103"/>
      <c r="K1315" s="34"/>
      <c r="L1315" s="103"/>
      <c r="M1315" s="103"/>
      <c r="N1315" s="34"/>
      <c r="O1315" s="110"/>
      <c r="Q1315" s="253"/>
    </row>
    <row r="1316" spans="1:17" s="114" customFormat="1" x14ac:dyDescent="0.2">
      <c r="A1316" s="39"/>
      <c r="B1316" s="309"/>
      <c r="C1316" s="88"/>
      <c r="E1316" s="347"/>
      <c r="F1316" s="348"/>
      <c r="G1316" s="130"/>
      <c r="H1316" s="130"/>
      <c r="I1316" s="23"/>
      <c r="J1316" s="103"/>
      <c r="K1316" s="34"/>
      <c r="L1316" s="103"/>
      <c r="M1316" s="103"/>
      <c r="N1316" s="34"/>
      <c r="O1316" s="110"/>
      <c r="Q1316" s="253"/>
    </row>
    <row r="1317" spans="1:17" s="114" customFormat="1" x14ac:dyDescent="0.2">
      <c r="A1317" s="39"/>
      <c r="B1317" s="309"/>
      <c r="C1317" s="88"/>
      <c r="E1317" s="347"/>
      <c r="F1317" s="348"/>
      <c r="G1317" s="130"/>
      <c r="H1317" s="130"/>
      <c r="I1317" s="23"/>
      <c r="J1317" s="103"/>
      <c r="K1317" s="34"/>
      <c r="L1317" s="103"/>
      <c r="M1317" s="103"/>
      <c r="N1317" s="34"/>
      <c r="O1317" s="110"/>
      <c r="Q1317" s="253"/>
    </row>
    <row r="1318" spans="1:17" s="114" customFormat="1" x14ac:dyDescent="0.2">
      <c r="A1318" s="39"/>
      <c r="B1318" s="309"/>
      <c r="C1318" s="88"/>
      <c r="E1318" s="347"/>
      <c r="F1318" s="348"/>
      <c r="G1318" s="130"/>
      <c r="H1318" s="130"/>
      <c r="I1318" s="23"/>
      <c r="J1318" s="103"/>
      <c r="K1318" s="34"/>
      <c r="L1318" s="103"/>
      <c r="M1318" s="103"/>
      <c r="N1318" s="34"/>
      <c r="O1318" s="110"/>
      <c r="Q1318" s="253"/>
    </row>
    <row r="1319" spans="1:17" s="114" customFormat="1" x14ac:dyDescent="0.2">
      <c r="A1319" s="39"/>
      <c r="B1319" s="309"/>
      <c r="C1319" s="88"/>
      <c r="E1319" s="347"/>
      <c r="F1319" s="348"/>
      <c r="G1319" s="130"/>
      <c r="H1319" s="130"/>
      <c r="I1319" s="23"/>
      <c r="J1319" s="103"/>
      <c r="K1319" s="34"/>
      <c r="L1319" s="103"/>
      <c r="M1319" s="103"/>
      <c r="N1319" s="34"/>
      <c r="O1319" s="110"/>
      <c r="Q1319" s="253"/>
    </row>
    <row r="1320" spans="1:17" s="114" customFormat="1" x14ac:dyDescent="0.2">
      <c r="A1320" s="39"/>
      <c r="B1320" s="309"/>
      <c r="C1320" s="88"/>
      <c r="E1320" s="347"/>
      <c r="F1320" s="348"/>
      <c r="G1320" s="130"/>
      <c r="H1320" s="130"/>
      <c r="I1320" s="23"/>
      <c r="J1320" s="103"/>
      <c r="K1320" s="34"/>
      <c r="L1320" s="103"/>
      <c r="M1320" s="103"/>
      <c r="N1320" s="34"/>
      <c r="O1320" s="110"/>
      <c r="Q1320" s="253"/>
    </row>
    <row r="1321" spans="1:17" s="114" customFormat="1" x14ac:dyDescent="0.2">
      <c r="A1321" s="39"/>
      <c r="B1321" s="309"/>
      <c r="C1321" s="88"/>
      <c r="E1321" s="347"/>
      <c r="F1321" s="348"/>
      <c r="G1321" s="130"/>
      <c r="H1321" s="130"/>
      <c r="I1321" s="23"/>
      <c r="J1321" s="103"/>
      <c r="K1321" s="34"/>
      <c r="L1321" s="103"/>
      <c r="M1321" s="103"/>
      <c r="N1321" s="34"/>
      <c r="O1321" s="110"/>
      <c r="Q1321" s="253"/>
    </row>
    <row r="1322" spans="1:17" s="114" customFormat="1" x14ac:dyDescent="0.2">
      <c r="A1322" s="39"/>
      <c r="B1322" s="309"/>
      <c r="C1322" s="88"/>
      <c r="E1322" s="347"/>
      <c r="F1322" s="348"/>
      <c r="G1322" s="130"/>
      <c r="H1322" s="130"/>
      <c r="I1322" s="23"/>
      <c r="J1322" s="103"/>
      <c r="K1322" s="34"/>
      <c r="L1322" s="103"/>
      <c r="M1322" s="103"/>
      <c r="N1322" s="34"/>
      <c r="O1322" s="110"/>
      <c r="Q1322" s="253"/>
    </row>
    <row r="1323" spans="1:17" s="114" customFormat="1" x14ac:dyDescent="0.2">
      <c r="A1323" s="39"/>
      <c r="B1323" s="309"/>
      <c r="C1323" s="88"/>
      <c r="E1323" s="347"/>
      <c r="F1323" s="348"/>
      <c r="G1323" s="130"/>
      <c r="H1323" s="130"/>
      <c r="I1323" s="23"/>
      <c r="J1323" s="103"/>
      <c r="K1323" s="34"/>
      <c r="L1323" s="103"/>
      <c r="M1323" s="103"/>
      <c r="N1323" s="34"/>
      <c r="O1323" s="110"/>
      <c r="Q1323" s="253"/>
    </row>
    <row r="1324" spans="1:17" s="114" customFormat="1" x14ac:dyDescent="0.2">
      <c r="A1324" s="39"/>
      <c r="B1324" s="309"/>
      <c r="C1324" s="88"/>
      <c r="E1324" s="347"/>
      <c r="F1324" s="348"/>
      <c r="G1324" s="130"/>
      <c r="H1324" s="130"/>
      <c r="I1324" s="23"/>
      <c r="J1324" s="103"/>
      <c r="K1324" s="34"/>
      <c r="L1324" s="103"/>
      <c r="M1324" s="103"/>
      <c r="N1324" s="34"/>
      <c r="O1324" s="110"/>
      <c r="Q1324" s="253"/>
    </row>
    <row r="1325" spans="1:17" s="114" customFormat="1" x14ac:dyDescent="0.2">
      <c r="A1325" s="39"/>
      <c r="B1325" s="309"/>
      <c r="C1325" s="88"/>
      <c r="E1325" s="347"/>
      <c r="F1325" s="348"/>
      <c r="G1325" s="130"/>
      <c r="H1325" s="130"/>
      <c r="I1325" s="23"/>
      <c r="J1325" s="103"/>
      <c r="K1325" s="34"/>
      <c r="L1325" s="103"/>
      <c r="M1325" s="103"/>
      <c r="N1325" s="34"/>
      <c r="O1325" s="110"/>
      <c r="Q1325" s="253"/>
    </row>
    <row r="1326" spans="1:17" s="114" customFormat="1" x14ac:dyDescent="0.2">
      <c r="A1326" s="39"/>
      <c r="B1326" s="309"/>
      <c r="C1326" s="88"/>
      <c r="E1326" s="347"/>
      <c r="F1326" s="348"/>
      <c r="G1326" s="130"/>
      <c r="H1326" s="130"/>
      <c r="I1326" s="23"/>
      <c r="J1326" s="103"/>
      <c r="K1326" s="34"/>
      <c r="L1326" s="103"/>
      <c r="M1326" s="103"/>
      <c r="N1326" s="34"/>
      <c r="O1326" s="110"/>
      <c r="Q1326" s="253"/>
    </row>
    <row r="1327" spans="1:17" s="114" customFormat="1" x14ac:dyDescent="0.2">
      <c r="A1327" s="39"/>
      <c r="B1327" s="309"/>
      <c r="C1327" s="88"/>
      <c r="E1327" s="347"/>
      <c r="F1327" s="348"/>
      <c r="G1327" s="130"/>
      <c r="H1327" s="130"/>
      <c r="I1327" s="23"/>
      <c r="J1327" s="103"/>
      <c r="K1327" s="34"/>
      <c r="L1327" s="103"/>
      <c r="M1327" s="103"/>
      <c r="N1327" s="34"/>
      <c r="O1327" s="110"/>
      <c r="Q1327" s="253"/>
    </row>
    <row r="1328" spans="1:17" s="114" customFormat="1" x14ac:dyDescent="0.2">
      <c r="A1328" s="39"/>
      <c r="B1328" s="309"/>
      <c r="C1328" s="88"/>
      <c r="E1328" s="347"/>
      <c r="F1328" s="348"/>
      <c r="G1328" s="130"/>
      <c r="H1328" s="130"/>
      <c r="I1328" s="23"/>
      <c r="J1328" s="103"/>
      <c r="K1328" s="34"/>
      <c r="L1328" s="103"/>
      <c r="M1328" s="103"/>
      <c r="N1328" s="34"/>
      <c r="O1328" s="110"/>
      <c r="Q1328" s="253"/>
    </row>
    <row r="1329" spans="1:17" s="114" customFormat="1" x14ac:dyDescent="0.2">
      <c r="A1329" s="39"/>
      <c r="B1329" s="309"/>
      <c r="C1329" s="88"/>
      <c r="E1329" s="347"/>
      <c r="F1329" s="348"/>
      <c r="G1329" s="130"/>
      <c r="H1329" s="130"/>
      <c r="I1329" s="23"/>
      <c r="J1329" s="103"/>
      <c r="K1329" s="34"/>
      <c r="L1329" s="103"/>
      <c r="M1329" s="103"/>
      <c r="N1329" s="34"/>
      <c r="O1329" s="110"/>
      <c r="Q1329" s="253"/>
    </row>
    <row r="1330" spans="1:17" s="114" customFormat="1" x14ac:dyDescent="0.2">
      <c r="A1330" s="39"/>
      <c r="B1330" s="309"/>
      <c r="C1330" s="88"/>
      <c r="E1330" s="347"/>
      <c r="F1330" s="348"/>
      <c r="G1330" s="130"/>
      <c r="H1330" s="130"/>
      <c r="I1330" s="23"/>
      <c r="J1330" s="103"/>
      <c r="K1330" s="34"/>
      <c r="L1330" s="103"/>
      <c r="M1330" s="103"/>
      <c r="N1330" s="34"/>
      <c r="O1330" s="110"/>
      <c r="Q1330" s="253"/>
    </row>
    <row r="1331" spans="1:17" s="114" customFormat="1" x14ac:dyDescent="0.2">
      <c r="A1331" s="39"/>
      <c r="B1331" s="309"/>
      <c r="C1331" s="88"/>
      <c r="E1331" s="347"/>
      <c r="F1331" s="348"/>
      <c r="G1331" s="130"/>
      <c r="H1331" s="130"/>
      <c r="I1331" s="23"/>
      <c r="J1331" s="103"/>
      <c r="K1331" s="34"/>
      <c r="L1331" s="103"/>
      <c r="M1331" s="103"/>
      <c r="N1331" s="34"/>
      <c r="O1331" s="110"/>
      <c r="Q1331" s="253"/>
    </row>
    <row r="1332" spans="1:17" s="114" customFormat="1" x14ac:dyDescent="0.2">
      <c r="A1332" s="39"/>
      <c r="B1332" s="309"/>
      <c r="C1332" s="88"/>
      <c r="E1332" s="347"/>
      <c r="F1332" s="348"/>
      <c r="G1332" s="130"/>
      <c r="H1332" s="130"/>
      <c r="I1332" s="23"/>
      <c r="J1332" s="103"/>
      <c r="K1332" s="34"/>
      <c r="L1332" s="103"/>
      <c r="M1332" s="103"/>
      <c r="N1332" s="34"/>
      <c r="O1332" s="110"/>
      <c r="Q1332" s="253"/>
    </row>
    <row r="1333" spans="1:17" s="114" customFormat="1" x14ac:dyDescent="0.2">
      <c r="A1333" s="39"/>
      <c r="B1333" s="309"/>
      <c r="C1333" s="88"/>
      <c r="E1333" s="347"/>
      <c r="F1333" s="348"/>
      <c r="G1333" s="130"/>
      <c r="H1333" s="130"/>
      <c r="I1333" s="23"/>
      <c r="J1333" s="103"/>
      <c r="K1333" s="34"/>
      <c r="L1333" s="103"/>
      <c r="M1333" s="103"/>
      <c r="N1333" s="34"/>
      <c r="O1333" s="110"/>
      <c r="Q1333" s="253"/>
    </row>
    <row r="1334" spans="1:17" s="114" customFormat="1" x14ac:dyDescent="0.2">
      <c r="A1334" s="39"/>
      <c r="B1334" s="309"/>
      <c r="C1334" s="88"/>
      <c r="E1334" s="347"/>
      <c r="F1334" s="348"/>
      <c r="G1334" s="130"/>
      <c r="H1334" s="130"/>
      <c r="I1334" s="23"/>
      <c r="J1334" s="103"/>
      <c r="K1334" s="34"/>
      <c r="L1334" s="103"/>
      <c r="M1334" s="103"/>
      <c r="N1334" s="34"/>
      <c r="O1334" s="110"/>
      <c r="Q1334" s="253"/>
    </row>
    <row r="1335" spans="1:17" s="114" customFormat="1" x14ac:dyDescent="0.2">
      <c r="A1335" s="39"/>
      <c r="B1335" s="309"/>
      <c r="C1335" s="88"/>
      <c r="E1335" s="347"/>
      <c r="F1335" s="348"/>
      <c r="G1335" s="130"/>
      <c r="H1335" s="130"/>
      <c r="I1335" s="23"/>
      <c r="J1335" s="103"/>
      <c r="K1335" s="34"/>
      <c r="L1335" s="103"/>
      <c r="M1335" s="103"/>
      <c r="N1335" s="34"/>
      <c r="O1335" s="110"/>
      <c r="Q1335" s="253"/>
    </row>
    <row r="1336" spans="1:17" s="114" customFormat="1" x14ac:dyDescent="0.2">
      <c r="A1336" s="39"/>
      <c r="B1336" s="309"/>
      <c r="C1336" s="88"/>
      <c r="E1336" s="347"/>
      <c r="F1336" s="348"/>
      <c r="G1336" s="130"/>
      <c r="H1336" s="130"/>
      <c r="I1336" s="23"/>
      <c r="J1336" s="103"/>
      <c r="K1336" s="34"/>
      <c r="L1336" s="103"/>
      <c r="M1336" s="103"/>
      <c r="N1336" s="34"/>
      <c r="O1336" s="110"/>
      <c r="Q1336" s="253"/>
    </row>
    <row r="1337" spans="1:17" s="114" customFormat="1" x14ac:dyDescent="0.2">
      <c r="A1337" s="39"/>
      <c r="B1337" s="309"/>
      <c r="C1337" s="88"/>
      <c r="E1337" s="347"/>
      <c r="F1337" s="348"/>
      <c r="G1337" s="130"/>
      <c r="H1337" s="130"/>
      <c r="I1337" s="23"/>
      <c r="J1337" s="103"/>
      <c r="K1337" s="34"/>
      <c r="L1337" s="103"/>
      <c r="M1337" s="103"/>
      <c r="N1337" s="34"/>
      <c r="O1337" s="110"/>
      <c r="Q1337" s="253"/>
    </row>
    <row r="1338" spans="1:17" s="114" customFormat="1" x14ac:dyDescent="0.2">
      <c r="A1338" s="39"/>
      <c r="B1338" s="309"/>
      <c r="C1338" s="88"/>
      <c r="E1338" s="347"/>
      <c r="F1338" s="348"/>
      <c r="G1338" s="130"/>
      <c r="H1338" s="130"/>
      <c r="I1338" s="23"/>
      <c r="J1338" s="103"/>
      <c r="K1338" s="34"/>
      <c r="L1338" s="103"/>
      <c r="M1338" s="103"/>
      <c r="N1338" s="34"/>
      <c r="O1338" s="110"/>
      <c r="Q1338" s="253"/>
    </row>
    <row r="1339" spans="1:17" s="114" customFormat="1" x14ac:dyDescent="0.2">
      <c r="A1339" s="39"/>
      <c r="B1339" s="309"/>
      <c r="C1339" s="88"/>
      <c r="E1339" s="347"/>
      <c r="F1339" s="348"/>
      <c r="G1339" s="130"/>
      <c r="H1339" s="130"/>
      <c r="I1339" s="23"/>
      <c r="J1339" s="103"/>
      <c r="K1339" s="34"/>
      <c r="L1339" s="103"/>
      <c r="M1339" s="103"/>
      <c r="N1339" s="34"/>
      <c r="O1339" s="110"/>
      <c r="Q1339" s="253"/>
    </row>
    <row r="1340" spans="1:17" s="114" customFormat="1" x14ac:dyDescent="0.2">
      <c r="A1340" s="39"/>
      <c r="B1340" s="309"/>
      <c r="C1340" s="88"/>
      <c r="E1340" s="347"/>
      <c r="F1340" s="348"/>
      <c r="G1340" s="130"/>
      <c r="H1340" s="130"/>
      <c r="I1340" s="23"/>
      <c r="J1340" s="103"/>
      <c r="K1340" s="34"/>
      <c r="L1340" s="103"/>
      <c r="M1340" s="103"/>
      <c r="N1340" s="34"/>
      <c r="O1340" s="110"/>
      <c r="Q1340" s="253"/>
    </row>
    <row r="1341" spans="1:17" s="114" customFormat="1" x14ac:dyDescent="0.2">
      <c r="A1341" s="39"/>
      <c r="B1341" s="309"/>
      <c r="C1341" s="88"/>
      <c r="E1341" s="347"/>
      <c r="F1341" s="348"/>
      <c r="G1341" s="130"/>
      <c r="H1341" s="130"/>
      <c r="I1341" s="23"/>
      <c r="J1341" s="103"/>
      <c r="K1341" s="34"/>
      <c r="L1341" s="103"/>
      <c r="M1341" s="103"/>
      <c r="N1341" s="34"/>
      <c r="O1341" s="110"/>
      <c r="Q1341" s="253"/>
    </row>
    <row r="1342" spans="1:17" s="114" customFormat="1" x14ac:dyDescent="0.2">
      <c r="A1342" s="39"/>
      <c r="B1342" s="309"/>
      <c r="C1342" s="88"/>
      <c r="E1342" s="347"/>
      <c r="F1342" s="348"/>
      <c r="G1342" s="130"/>
      <c r="H1342" s="130"/>
      <c r="I1342" s="23"/>
      <c r="J1342" s="103"/>
      <c r="K1342" s="34"/>
      <c r="L1342" s="103"/>
      <c r="M1342" s="103"/>
      <c r="N1342" s="34"/>
      <c r="O1342" s="110"/>
      <c r="Q1342" s="253"/>
    </row>
    <row r="1343" spans="1:17" s="114" customFormat="1" x14ac:dyDescent="0.2">
      <c r="A1343" s="39"/>
      <c r="B1343" s="309"/>
      <c r="C1343" s="88"/>
      <c r="E1343" s="347"/>
      <c r="F1343" s="348"/>
      <c r="G1343" s="130"/>
      <c r="H1343" s="130"/>
      <c r="I1343" s="23"/>
      <c r="J1343" s="103"/>
      <c r="K1343" s="34"/>
      <c r="L1343" s="103"/>
      <c r="M1343" s="103"/>
      <c r="N1343" s="34"/>
      <c r="O1343" s="110"/>
      <c r="Q1343" s="253"/>
    </row>
    <row r="1344" spans="1:17" s="114" customFormat="1" x14ac:dyDescent="0.2">
      <c r="A1344" s="39"/>
      <c r="B1344" s="309"/>
      <c r="C1344" s="88"/>
      <c r="E1344" s="347"/>
      <c r="F1344" s="348"/>
      <c r="G1344" s="130"/>
      <c r="H1344" s="130"/>
      <c r="I1344" s="23"/>
      <c r="J1344" s="103"/>
      <c r="K1344" s="34"/>
      <c r="L1344" s="103"/>
      <c r="M1344" s="103"/>
      <c r="N1344" s="34"/>
      <c r="O1344" s="110"/>
      <c r="Q1344" s="253"/>
    </row>
    <row r="1345" spans="1:17" s="114" customFormat="1" x14ac:dyDescent="0.2">
      <c r="A1345" s="39"/>
      <c r="B1345" s="309"/>
      <c r="C1345" s="88"/>
      <c r="E1345" s="347"/>
      <c r="F1345" s="348"/>
      <c r="G1345" s="130"/>
      <c r="H1345" s="130"/>
      <c r="I1345" s="23"/>
      <c r="J1345" s="103"/>
      <c r="K1345" s="34"/>
      <c r="L1345" s="103"/>
      <c r="M1345" s="103"/>
      <c r="N1345" s="34"/>
      <c r="O1345" s="110"/>
      <c r="Q1345" s="253"/>
    </row>
    <row r="1346" spans="1:17" s="114" customFormat="1" x14ac:dyDescent="0.2">
      <c r="A1346" s="39"/>
      <c r="B1346" s="309"/>
      <c r="C1346" s="88"/>
      <c r="E1346" s="347"/>
      <c r="F1346" s="348"/>
      <c r="G1346" s="130"/>
      <c r="H1346" s="130"/>
      <c r="I1346" s="23"/>
      <c r="J1346" s="103"/>
      <c r="K1346" s="34"/>
      <c r="L1346" s="103"/>
      <c r="M1346" s="103"/>
      <c r="N1346" s="34"/>
      <c r="O1346" s="110"/>
      <c r="Q1346" s="253"/>
    </row>
    <row r="1347" spans="1:17" s="114" customFormat="1" x14ac:dyDescent="0.2">
      <c r="A1347" s="39"/>
      <c r="B1347" s="309"/>
      <c r="C1347" s="88"/>
      <c r="E1347" s="347"/>
      <c r="F1347" s="348"/>
      <c r="G1347" s="130"/>
      <c r="H1347" s="130"/>
      <c r="I1347" s="23"/>
      <c r="J1347" s="103"/>
      <c r="K1347" s="34"/>
      <c r="L1347" s="103"/>
      <c r="M1347" s="103"/>
      <c r="N1347" s="34"/>
      <c r="O1347" s="110"/>
      <c r="Q1347" s="253"/>
    </row>
    <row r="1348" spans="1:17" s="114" customFormat="1" x14ac:dyDescent="0.2">
      <c r="A1348" s="39"/>
      <c r="B1348" s="309"/>
      <c r="C1348" s="88"/>
      <c r="E1348" s="347"/>
      <c r="F1348" s="348"/>
      <c r="G1348" s="130"/>
      <c r="H1348" s="130"/>
      <c r="I1348" s="23"/>
      <c r="J1348" s="103"/>
      <c r="K1348" s="34"/>
      <c r="L1348" s="103"/>
      <c r="M1348" s="103"/>
      <c r="N1348" s="34"/>
      <c r="O1348" s="110"/>
      <c r="Q1348" s="253"/>
    </row>
    <row r="1349" spans="1:17" s="114" customFormat="1" x14ac:dyDescent="0.2">
      <c r="A1349" s="39"/>
      <c r="B1349" s="309"/>
      <c r="C1349" s="88"/>
      <c r="E1349" s="347"/>
      <c r="F1349" s="348"/>
      <c r="G1349" s="130"/>
      <c r="H1349" s="130"/>
      <c r="I1349" s="23"/>
      <c r="J1349" s="103"/>
      <c r="K1349" s="34"/>
      <c r="L1349" s="103"/>
      <c r="M1349" s="103"/>
      <c r="N1349" s="34"/>
      <c r="O1349" s="110"/>
      <c r="Q1349" s="253"/>
    </row>
    <row r="1350" spans="1:17" s="114" customFormat="1" x14ac:dyDescent="0.2">
      <c r="A1350" s="39"/>
      <c r="B1350" s="309"/>
      <c r="C1350" s="88"/>
      <c r="E1350" s="347"/>
      <c r="F1350" s="348"/>
      <c r="G1350" s="130"/>
      <c r="H1350" s="130"/>
      <c r="I1350" s="23"/>
      <c r="J1350" s="103"/>
      <c r="K1350" s="34"/>
      <c r="L1350" s="103"/>
      <c r="M1350" s="103"/>
      <c r="N1350" s="34"/>
      <c r="O1350" s="110"/>
      <c r="Q1350" s="253"/>
    </row>
    <row r="1351" spans="1:17" s="114" customFormat="1" x14ac:dyDescent="0.2">
      <c r="A1351" s="39"/>
      <c r="B1351" s="309"/>
      <c r="C1351" s="88"/>
      <c r="E1351" s="347"/>
      <c r="F1351" s="348"/>
      <c r="G1351" s="130"/>
      <c r="H1351" s="130"/>
      <c r="I1351" s="23"/>
      <c r="J1351" s="103"/>
      <c r="K1351" s="34"/>
      <c r="L1351" s="103"/>
      <c r="M1351" s="103"/>
      <c r="N1351" s="34"/>
      <c r="O1351" s="110"/>
      <c r="Q1351" s="253"/>
    </row>
    <row r="1352" spans="1:17" s="114" customFormat="1" x14ac:dyDescent="0.2">
      <c r="A1352" s="39"/>
      <c r="B1352" s="309"/>
      <c r="C1352" s="88"/>
      <c r="E1352" s="347"/>
      <c r="F1352" s="348"/>
      <c r="G1352" s="130"/>
      <c r="H1352" s="130"/>
      <c r="I1352" s="23"/>
      <c r="J1352" s="103"/>
      <c r="K1352" s="34"/>
      <c r="L1352" s="103"/>
      <c r="M1352" s="103"/>
      <c r="N1352" s="34"/>
      <c r="O1352" s="110"/>
      <c r="Q1352" s="253"/>
    </row>
    <row r="1353" spans="1:17" s="114" customFormat="1" x14ac:dyDescent="0.2">
      <c r="A1353" s="39"/>
      <c r="B1353" s="309"/>
      <c r="C1353" s="88"/>
      <c r="E1353" s="347"/>
      <c r="F1353" s="348"/>
      <c r="G1353" s="130"/>
      <c r="H1353" s="130"/>
      <c r="I1353" s="23"/>
      <c r="J1353" s="103"/>
      <c r="K1353" s="34"/>
      <c r="L1353" s="103"/>
      <c r="M1353" s="103"/>
      <c r="N1353" s="34"/>
      <c r="O1353" s="110"/>
      <c r="Q1353" s="253"/>
    </row>
    <row r="1354" spans="1:17" s="114" customFormat="1" x14ac:dyDescent="0.2">
      <c r="A1354" s="39"/>
      <c r="B1354" s="309"/>
      <c r="C1354" s="88"/>
      <c r="E1354" s="347"/>
      <c r="F1354" s="348"/>
      <c r="G1354" s="130"/>
      <c r="H1354" s="130"/>
      <c r="I1354" s="23"/>
      <c r="J1354" s="103"/>
      <c r="K1354" s="34"/>
      <c r="L1354" s="103"/>
      <c r="M1354" s="103"/>
      <c r="N1354" s="34"/>
      <c r="O1354" s="110"/>
      <c r="Q1354" s="253"/>
    </row>
    <row r="1355" spans="1:17" s="114" customFormat="1" x14ac:dyDescent="0.2">
      <c r="A1355" s="39"/>
      <c r="B1355" s="309"/>
      <c r="C1355" s="88"/>
      <c r="E1355" s="347"/>
      <c r="F1355" s="348"/>
      <c r="G1355" s="130"/>
      <c r="H1355" s="130"/>
      <c r="I1355" s="23"/>
      <c r="J1355" s="103"/>
      <c r="K1355" s="34"/>
      <c r="L1355" s="103"/>
      <c r="M1355" s="103"/>
      <c r="N1355" s="34"/>
      <c r="O1355" s="110"/>
      <c r="Q1355" s="253"/>
    </row>
    <row r="1356" spans="1:17" s="114" customFormat="1" x14ac:dyDescent="0.2">
      <c r="A1356" s="39"/>
      <c r="B1356" s="309"/>
      <c r="C1356" s="88"/>
      <c r="E1356" s="347"/>
      <c r="F1356" s="348"/>
      <c r="G1356" s="130"/>
      <c r="H1356" s="130"/>
      <c r="I1356" s="23"/>
      <c r="J1356" s="103"/>
      <c r="K1356" s="34"/>
      <c r="L1356" s="103"/>
      <c r="M1356" s="103"/>
      <c r="N1356" s="34"/>
      <c r="O1356" s="110"/>
      <c r="Q1356" s="253"/>
    </row>
    <row r="1357" spans="1:17" s="114" customFormat="1" x14ac:dyDescent="0.2">
      <c r="A1357" s="39"/>
      <c r="B1357" s="309"/>
      <c r="C1357" s="88"/>
      <c r="E1357" s="347"/>
      <c r="F1357" s="348"/>
      <c r="G1357" s="130"/>
      <c r="H1357" s="130"/>
      <c r="I1357" s="23"/>
      <c r="J1357" s="103"/>
      <c r="K1357" s="34"/>
      <c r="L1357" s="103"/>
      <c r="M1357" s="103"/>
      <c r="N1357" s="34"/>
      <c r="O1357" s="110"/>
      <c r="Q1357" s="253"/>
    </row>
    <row r="1358" spans="1:17" s="114" customFormat="1" x14ac:dyDescent="0.2">
      <c r="A1358" s="39"/>
      <c r="B1358" s="309"/>
      <c r="C1358" s="88"/>
      <c r="E1358" s="347"/>
      <c r="F1358" s="348"/>
      <c r="G1358" s="130"/>
      <c r="H1358" s="130"/>
      <c r="I1358" s="23"/>
      <c r="J1358" s="103"/>
      <c r="K1358" s="34"/>
      <c r="L1358" s="103"/>
      <c r="M1358" s="103"/>
      <c r="N1358" s="34"/>
      <c r="O1358" s="110"/>
      <c r="Q1358" s="253"/>
    </row>
    <row r="1359" spans="1:17" s="114" customFormat="1" x14ac:dyDescent="0.2">
      <c r="A1359" s="39"/>
      <c r="B1359" s="309"/>
      <c r="C1359" s="88"/>
      <c r="E1359" s="347"/>
      <c r="F1359" s="348"/>
      <c r="G1359" s="130"/>
      <c r="H1359" s="130"/>
      <c r="I1359" s="23"/>
      <c r="J1359" s="103"/>
      <c r="K1359" s="34"/>
      <c r="L1359" s="103"/>
      <c r="M1359" s="103"/>
      <c r="N1359" s="34"/>
      <c r="O1359" s="110"/>
      <c r="Q1359" s="253"/>
    </row>
    <row r="1360" spans="1:17" s="114" customFormat="1" x14ac:dyDescent="0.2">
      <c r="A1360" s="39"/>
      <c r="B1360" s="309"/>
      <c r="C1360" s="88"/>
      <c r="E1360" s="347"/>
      <c r="F1360" s="348"/>
      <c r="G1360" s="130"/>
      <c r="H1360" s="130"/>
      <c r="I1360" s="23"/>
      <c r="J1360" s="103"/>
      <c r="K1360" s="34"/>
      <c r="L1360" s="103"/>
      <c r="M1360" s="103"/>
      <c r="N1360" s="34"/>
      <c r="O1360" s="110"/>
      <c r="Q1360" s="253"/>
    </row>
    <row r="1361" spans="1:17" s="114" customFormat="1" x14ac:dyDescent="0.2">
      <c r="A1361" s="39"/>
      <c r="B1361" s="309"/>
      <c r="C1361" s="88"/>
      <c r="E1361" s="347"/>
      <c r="F1361" s="348"/>
      <c r="G1361" s="130"/>
      <c r="H1361" s="130"/>
      <c r="I1361" s="23"/>
      <c r="J1361" s="103"/>
      <c r="K1361" s="34"/>
      <c r="L1361" s="103"/>
      <c r="M1361" s="103"/>
      <c r="N1361" s="34"/>
      <c r="O1361" s="110"/>
      <c r="Q1361" s="253"/>
    </row>
    <row r="1362" spans="1:17" s="114" customFormat="1" x14ac:dyDescent="0.2">
      <c r="A1362" s="39"/>
      <c r="B1362" s="309"/>
      <c r="C1362" s="88"/>
      <c r="E1362" s="347"/>
      <c r="F1362" s="348"/>
      <c r="G1362" s="130"/>
      <c r="H1362" s="130"/>
      <c r="I1362" s="23"/>
      <c r="J1362" s="103"/>
      <c r="K1362" s="34"/>
      <c r="L1362" s="103"/>
      <c r="M1362" s="103"/>
      <c r="N1362" s="34"/>
      <c r="O1362" s="110"/>
      <c r="Q1362" s="253"/>
    </row>
    <row r="1363" spans="1:17" s="114" customFormat="1" x14ac:dyDescent="0.2">
      <c r="A1363" s="39"/>
      <c r="B1363" s="309"/>
      <c r="C1363" s="88"/>
      <c r="E1363" s="347"/>
      <c r="F1363" s="348"/>
      <c r="G1363" s="130"/>
      <c r="H1363" s="130"/>
      <c r="I1363" s="23"/>
      <c r="J1363" s="103"/>
      <c r="K1363" s="34"/>
      <c r="L1363" s="103"/>
      <c r="M1363" s="103"/>
      <c r="N1363" s="34"/>
      <c r="O1363" s="110"/>
      <c r="Q1363" s="253"/>
    </row>
    <row r="1364" spans="1:17" s="114" customFormat="1" x14ac:dyDescent="0.2">
      <c r="A1364" s="39"/>
      <c r="B1364" s="309"/>
      <c r="C1364" s="88"/>
      <c r="E1364" s="347"/>
      <c r="F1364" s="348"/>
      <c r="G1364" s="130"/>
      <c r="H1364" s="130"/>
      <c r="I1364" s="23"/>
      <c r="J1364" s="103"/>
      <c r="K1364" s="34"/>
      <c r="L1364" s="103"/>
      <c r="M1364" s="103"/>
      <c r="N1364" s="34"/>
      <c r="O1364" s="110"/>
      <c r="Q1364" s="253"/>
    </row>
    <row r="1365" spans="1:17" s="114" customFormat="1" x14ac:dyDescent="0.2">
      <c r="A1365" s="39"/>
      <c r="B1365" s="309"/>
      <c r="C1365" s="88"/>
      <c r="E1365" s="347"/>
      <c r="F1365" s="348"/>
      <c r="G1365" s="130"/>
      <c r="H1365" s="130"/>
      <c r="I1365" s="23"/>
      <c r="J1365" s="103"/>
      <c r="K1365" s="34"/>
      <c r="L1365" s="103"/>
      <c r="M1365" s="103"/>
      <c r="N1365" s="34"/>
      <c r="O1365" s="110"/>
      <c r="Q1365" s="253"/>
    </row>
    <row r="1366" spans="1:17" s="114" customFormat="1" x14ac:dyDescent="0.2">
      <c r="A1366" s="39"/>
      <c r="B1366" s="309"/>
      <c r="C1366" s="88"/>
      <c r="E1366" s="347"/>
      <c r="F1366" s="348"/>
      <c r="G1366" s="130"/>
      <c r="H1366" s="130"/>
      <c r="I1366" s="23"/>
      <c r="J1366" s="103"/>
      <c r="K1366" s="34"/>
      <c r="L1366" s="103"/>
      <c r="M1366" s="103"/>
      <c r="N1366" s="34"/>
      <c r="O1366" s="110"/>
      <c r="Q1366" s="253"/>
    </row>
    <row r="1367" spans="1:17" s="114" customFormat="1" x14ac:dyDescent="0.2">
      <c r="A1367" s="39"/>
      <c r="B1367" s="309"/>
      <c r="C1367" s="88"/>
      <c r="E1367" s="347"/>
      <c r="F1367" s="348"/>
      <c r="G1367" s="130"/>
      <c r="H1367" s="130"/>
      <c r="I1367" s="23"/>
      <c r="J1367" s="103"/>
      <c r="K1367" s="34"/>
      <c r="L1367" s="103"/>
      <c r="M1367" s="103"/>
      <c r="N1367" s="34"/>
      <c r="O1367" s="110"/>
      <c r="Q1367" s="253"/>
    </row>
    <row r="1368" spans="1:17" s="114" customFormat="1" x14ac:dyDescent="0.2">
      <c r="A1368" s="39"/>
      <c r="B1368" s="309"/>
      <c r="C1368" s="88"/>
      <c r="E1368" s="347"/>
      <c r="F1368" s="348"/>
      <c r="G1368" s="130"/>
      <c r="H1368" s="130"/>
      <c r="I1368" s="23"/>
      <c r="J1368" s="103"/>
      <c r="K1368" s="34"/>
      <c r="L1368" s="103"/>
      <c r="M1368" s="103"/>
      <c r="N1368" s="34"/>
      <c r="O1368" s="110"/>
      <c r="Q1368" s="253"/>
    </row>
    <row r="1369" spans="1:17" s="114" customFormat="1" x14ac:dyDescent="0.2">
      <c r="A1369" s="39"/>
      <c r="B1369" s="309"/>
      <c r="C1369" s="88"/>
      <c r="E1369" s="347"/>
      <c r="F1369" s="348"/>
      <c r="G1369" s="130"/>
      <c r="H1369" s="130"/>
      <c r="I1369" s="23"/>
      <c r="J1369" s="103"/>
      <c r="K1369" s="34"/>
      <c r="L1369" s="103"/>
      <c r="M1369" s="103"/>
      <c r="N1369" s="34"/>
      <c r="O1369" s="110"/>
      <c r="Q1369" s="253"/>
    </row>
    <row r="1370" spans="1:17" s="114" customFormat="1" x14ac:dyDescent="0.2">
      <c r="A1370" s="39"/>
      <c r="B1370" s="309"/>
      <c r="C1370" s="88"/>
      <c r="E1370" s="347"/>
      <c r="F1370" s="348"/>
      <c r="G1370" s="130"/>
      <c r="H1370" s="130"/>
      <c r="I1370" s="23"/>
      <c r="J1370" s="103"/>
      <c r="K1370" s="34"/>
      <c r="L1370" s="103"/>
      <c r="M1370" s="103"/>
      <c r="N1370" s="34"/>
      <c r="O1370" s="110"/>
      <c r="Q1370" s="253"/>
    </row>
    <row r="1371" spans="1:17" s="114" customFormat="1" x14ac:dyDescent="0.2">
      <c r="A1371" s="39"/>
      <c r="B1371" s="309"/>
      <c r="C1371" s="88"/>
      <c r="E1371" s="347"/>
      <c r="F1371" s="348"/>
      <c r="G1371" s="130"/>
      <c r="H1371" s="130"/>
      <c r="I1371" s="23"/>
      <c r="J1371" s="103"/>
      <c r="K1371" s="34"/>
      <c r="L1371" s="103"/>
      <c r="M1371" s="103"/>
      <c r="N1371" s="34"/>
      <c r="O1371" s="110"/>
      <c r="Q1371" s="253"/>
    </row>
    <row r="1372" spans="1:17" s="114" customFormat="1" x14ac:dyDescent="0.2">
      <c r="A1372" s="39"/>
      <c r="B1372" s="309"/>
      <c r="C1372" s="88"/>
      <c r="E1372" s="347"/>
      <c r="F1372" s="348"/>
      <c r="G1372" s="130"/>
      <c r="H1372" s="130"/>
      <c r="I1372" s="23"/>
      <c r="J1372" s="103"/>
      <c r="K1372" s="34"/>
      <c r="L1372" s="103"/>
      <c r="M1372" s="103"/>
      <c r="N1372" s="34"/>
      <c r="O1372" s="110"/>
      <c r="Q1372" s="253"/>
    </row>
    <row r="1373" spans="1:17" s="114" customFormat="1" x14ac:dyDescent="0.2">
      <c r="A1373" s="39"/>
      <c r="B1373" s="309"/>
      <c r="C1373" s="88"/>
      <c r="E1373" s="347"/>
      <c r="F1373" s="348"/>
      <c r="G1373" s="130"/>
      <c r="H1373" s="130"/>
      <c r="I1373" s="23"/>
      <c r="J1373" s="103"/>
      <c r="K1373" s="34"/>
      <c r="L1373" s="103"/>
      <c r="M1373" s="103"/>
      <c r="N1373" s="34"/>
      <c r="O1373" s="110"/>
      <c r="Q1373" s="253"/>
    </row>
    <row r="1374" spans="1:17" s="114" customFormat="1" x14ac:dyDescent="0.2">
      <c r="A1374" s="39"/>
      <c r="B1374" s="309"/>
      <c r="C1374" s="88"/>
      <c r="E1374" s="347"/>
      <c r="F1374" s="348"/>
      <c r="G1374" s="130"/>
      <c r="H1374" s="130"/>
      <c r="I1374" s="23"/>
      <c r="J1374" s="103"/>
      <c r="K1374" s="34"/>
      <c r="L1374" s="103"/>
      <c r="M1374" s="103"/>
      <c r="N1374" s="34"/>
      <c r="O1374" s="110"/>
      <c r="Q1374" s="253"/>
    </row>
    <row r="1375" spans="1:17" s="114" customFormat="1" x14ac:dyDescent="0.2">
      <c r="A1375" s="39"/>
      <c r="B1375" s="309"/>
      <c r="C1375" s="88"/>
      <c r="E1375" s="347"/>
      <c r="F1375" s="348"/>
      <c r="G1375" s="130"/>
      <c r="H1375" s="130"/>
      <c r="I1375" s="23"/>
      <c r="J1375" s="103"/>
      <c r="K1375" s="34"/>
      <c r="L1375" s="103"/>
      <c r="M1375" s="103"/>
      <c r="N1375" s="34"/>
      <c r="O1375" s="110"/>
      <c r="Q1375" s="253"/>
    </row>
    <row r="1376" spans="1:17" s="114" customFormat="1" x14ac:dyDescent="0.2">
      <c r="A1376" s="39"/>
      <c r="B1376" s="309"/>
      <c r="C1376" s="88"/>
      <c r="E1376" s="347"/>
      <c r="F1376" s="348"/>
      <c r="G1376" s="130"/>
      <c r="H1376" s="130"/>
      <c r="I1376" s="23"/>
      <c r="J1376" s="103"/>
      <c r="K1376" s="34"/>
      <c r="L1376" s="103"/>
      <c r="M1376" s="103"/>
      <c r="N1376" s="34"/>
      <c r="O1376" s="110"/>
      <c r="Q1376" s="253"/>
    </row>
    <row r="1377" spans="1:17" s="114" customFormat="1" x14ac:dyDescent="0.2">
      <c r="A1377" s="39"/>
      <c r="B1377" s="309"/>
      <c r="C1377" s="88"/>
      <c r="E1377" s="347"/>
      <c r="F1377" s="348"/>
      <c r="G1377" s="130"/>
      <c r="H1377" s="130"/>
      <c r="I1377" s="23"/>
      <c r="J1377" s="103"/>
      <c r="K1377" s="34"/>
      <c r="L1377" s="103"/>
      <c r="M1377" s="103"/>
      <c r="N1377" s="34"/>
      <c r="O1377" s="110"/>
      <c r="Q1377" s="253"/>
    </row>
    <row r="1378" spans="1:17" s="114" customFormat="1" x14ac:dyDescent="0.2">
      <c r="A1378" s="39"/>
      <c r="B1378" s="309"/>
      <c r="C1378" s="88"/>
      <c r="E1378" s="347"/>
      <c r="F1378" s="348"/>
      <c r="G1378" s="130"/>
      <c r="H1378" s="130"/>
      <c r="I1378" s="23"/>
      <c r="J1378" s="103"/>
      <c r="K1378" s="34"/>
      <c r="L1378" s="103"/>
      <c r="M1378" s="103"/>
      <c r="N1378" s="34"/>
      <c r="O1378" s="110"/>
      <c r="Q1378" s="253"/>
    </row>
    <row r="1379" spans="1:17" s="114" customFormat="1" x14ac:dyDescent="0.2">
      <c r="A1379" s="39"/>
      <c r="B1379" s="309"/>
      <c r="C1379" s="88"/>
      <c r="E1379" s="347"/>
      <c r="F1379" s="348"/>
      <c r="G1379" s="130"/>
      <c r="H1379" s="130"/>
      <c r="I1379" s="23"/>
      <c r="J1379" s="103"/>
      <c r="K1379" s="34"/>
      <c r="L1379" s="103"/>
      <c r="M1379" s="103"/>
      <c r="N1379" s="34"/>
      <c r="O1379" s="110"/>
      <c r="Q1379" s="253"/>
    </row>
    <row r="1380" spans="1:17" s="114" customFormat="1" x14ac:dyDescent="0.2">
      <c r="A1380" s="39"/>
      <c r="B1380" s="309"/>
      <c r="C1380" s="88"/>
      <c r="E1380" s="347"/>
      <c r="F1380" s="348"/>
      <c r="G1380" s="130"/>
      <c r="H1380" s="130"/>
      <c r="I1380" s="23"/>
      <c r="J1380" s="103"/>
      <c r="K1380" s="34"/>
      <c r="L1380" s="103"/>
      <c r="M1380" s="103"/>
      <c r="N1380" s="34"/>
      <c r="O1380" s="110"/>
      <c r="Q1380" s="253"/>
    </row>
    <row r="1381" spans="1:17" s="114" customFormat="1" x14ac:dyDescent="0.2">
      <c r="A1381" s="39"/>
      <c r="B1381" s="309"/>
      <c r="C1381" s="88"/>
      <c r="E1381" s="347"/>
      <c r="F1381" s="348"/>
      <c r="G1381" s="130"/>
      <c r="H1381" s="130"/>
      <c r="I1381" s="23"/>
      <c r="J1381" s="103"/>
      <c r="K1381" s="34"/>
      <c r="L1381" s="103"/>
      <c r="M1381" s="103"/>
      <c r="N1381" s="34"/>
      <c r="O1381" s="110"/>
      <c r="Q1381" s="253"/>
    </row>
    <row r="1382" spans="1:17" s="114" customFormat="1" x14ac:dyDescent="0.2">
      <c r="A1382" s="39"/>
      <c r="B1382" s="309"/>
      <c r="C1382" s="88"/>
      <c r="E1382" s="347"/>
      <c r="F1382" s="348"/>
      <c r="G1382" s="130"/>
      <c r="H1382" s="130"/>
      <c r="I1382" s="23"/>
      <c r="J1382" s="103"/>
      <c r="K1382" s="34"/>
      <c r="L1382" s="103"/>
      <c r="M1382" s="103"/>
      <c r="N1382" s="34"/>
      <c r="O1382" s="110"/>
      <c r="Q1382" s="253"/>
    </row>
    <row r="1383" spans="1:17" s="114" customFormat="1" x14ac:dyDescent="0.2">
      <c r="A1383" s="39"/>
      <c r="B1383" s="309"/>
      <c r="C1383" s="88"/>
      <c r="E1383" s="347"/>
      <c r="F1383" s="348"/>
      <c r="G1383" s="130"/>
      <c r="H1383" s="130"/>
      <c r="I1383" s="23"/>
      <c r="J1383" s="103"/>
      <c r="K1383" s="34"/>
      <c r="L1383" s="103"/>
      <c r="M1383" s="103"/>
      <c r="N1383" s="34"/>
      <c r="O1383" s="110"/>
      <c r="Q1383" s="253"/>
    </row>
    <row r="1384" spans="1:17" s="114" customFormat="1" x14ac:dyDescent="0.2">
      <c r="A1384" s="39"/>
      <c r="B1384" s="309"/>
      <c r="C1384" s="88"/>
      <c r="E1384" s="347"/>
      <c r="F1384" s="348"/>
      <c r="G1384" s="130"/>
      <c r="H1384" s="130"/>
      <c r="I1384" s="23"/>
      <c r="J1384" s="103"/>
      <c r="K1384" s="34"/>
      <c r="L1384" s="103"/>
      <c r="M1384" s="103"/>
      <c r="N1384" s="34"/>
      <c r="O1384" s="110"/>
      <c r="Q1384" s="253"/>
    </row>
    <row r="1385" spans="1:17" s="114" customFormat="1" x14ac:dyDescent="0.2">
      <c r="A1385" s="39"/>
      <c r="B1385" s="309"/>
      <c r="C1385" s="88"/>
      <c r="E1385" s="347"/>
      <c r="F1385" s="348"/>
      <c r="G1385" s="130"/>
      <c r="H1385" s="130"/>
      <c r="I1385" s="23"/>
      <c r="J1385" s="103"/>
      <c r="K1385" s="34"/>
      <c r="L1385" s="103"/>
      <c r="M1385" s="103"/>
      <c r="N1385" s="34"/>
      <c r="O1385" s="110"/>
      <c r="Q1385" s="253"/>
    </row>
    <row r="1386" spans="1:17" s="114" customFormat="1" x14ac:dyDescent="0.2">
      <c r="A1386" s="39"/>
      <c r="B1386" s="309"/>
      <c r="C1386" s="88"/>
      <c r="E1386" s="347"/>
      <c r="F1386" s="348"/>
      <c r="G1386" s="130"/>
      <c r="H1386" s="130"/>
      <c r="I1386" s="23"/>
      <c r="J1386" s="103"/>
      <c r="K1386" s="34"/>
      <c r="L1386" s="103"/>
      <c r="M1386" s="103"/>
      <c r="N1386" s="34"/>
      <c r="O1386" s="110"/>
      <c r="Q1386" s="253"/>
    </row>
    <row r="1387" spans="1:17" s="114" customFormat="1" x14ac:dyDescent="0.2">
      <c r="A1387" s="39"/>
      <c r="B1387" s="309"/>
      <c r="C1387" s="88"/>
      <c r="E1387" s="347"/>
      <c r="F1387" s="348"/>
      <c r="G1387" s="130"/>
      <c r="H1387" s="130"/>
      <c r="I1387" s="23"/>
      <c r="J1387" s="103"/>
      <c r="K1387" s="34"/>
      <c r="L1387" s="103"/>
      <c r="M1387" s="103"/>
      <c r="N1387" s="34"/>
      <c r="O1387" s="110"/>
      <c r="Q1387" s="253"/>
    </row>
    <row r="1388" spans="1:17" s="114" customFormat="1" x14ac:dyDescent="0.2">
      <c r="A1388" s="39"/>
      <c r="B1388" s="309"/>
      <c r="C1388" s="88"/>
      <c r="E1388" s="347"/>
      <c r="F1388" s="348"/>
      <c r="G1388" s="130"/>
      <c r="H1388" s="130"/>
      <c r="I1388" s="23"/>
      <c r="J1388" s="103"/>
      <c r="K1388" s="34"/>
      <c r="L1388" s="103"/>
      <c r="M1388" s="103"/>
      <c r="N1388" s="34"/>
      <c r="O1388" s="110"/>
      <c r="Q1388" s="253"/>
    </row>
    <row r="1389" spans="1:17" s="114" customFormat="1" x14ac:dyDescent="0.2">
      <c r="A1389" s="39"/>
      <c r="B1389" s="309"/>
      <c r="C1389" s="88"/>
      <c r="E1389" s="347"/>
      <c r="F1389" s="348"/>
      <c r="G1389" s="130"/>
      <c r="H1389" s="130"/>
      <c r="I1389" s="23"/>
      <c r="J1389" s="103"/>
      <c r="K1389" s="34"/>
      <c r="L1389" s="103"/>
      <c r="M1389" s="103"/>
      <c r="N1389" s="34"/>
      <c r="O1389" s="110"/>
      <c r="Q1389" s="253"/>
    </row>
    <row r="1390" spans="1:17" s="114" customFormat="1" x14ac:dyDescent="0.2">
      <c r="A1390" s="39"/>
      <c r="B1390" s="309"/>
      <c r="C1390" s="88"/>
      <c r="E1390" s="347"/>
      <c r="F1390" s="348"/>
      <c r="G1390" s="130"/>
      <c r="H1390" s="130"/>
      <c r="I1390" s="23"/>
      <c r="J1390" s="103"/>
      <c r="K1390" s="34"/>
      <c r="L1390" s="103"/>
      <c r="M1390" s="103"/>
      <c r="N1390" s="34"/>
      <c r="O1390" s="110"/>
      <c r="Q1390" s="253"/>
    </row>
    <row r="1391" spans="1:17" s="114" customFormat="1" x14ac:dyDescent="0.2">
      <c r="A1391" s="39"/>
      <c r="B1391" s="309"/>
      <c r="C1391" s="88"/>
      <c r="E1391" s="347"/>
      <c r="F1391" s="348"/>
      <c r="G1391" s="130"/>
      <c r="H1391" s="130"/>
      <c r="I1391" s="23"/>
      <c r="J1391" s="103"/>
      <c r="K1391" s="34"/>
      <c r="L1391" s="103"/>
      <c r="M1391" s="103"/>
      <c r="N1391" s="34"/>
      <c r="O1391" s="110"/>
      <c r="Q1391" s="253"/>
    </row>
    <row r="1392" spans="1:17" s="114" customFormat="1" x14ac:dyDescent="0.2">
      <c r="A1392" s="39"/>
      <c r="B1392" s="309"/>
      <c r="C1392" s="88"/>
      <c r="E1392" s="347"/>
      <c r="F1392" s="348"/>
      <c r="G1392" s="130"/>
      <c r="H1392" s="130"/>
      <c r="I1392" s="23"/>
      <c r="J1392" s="103"/>
      <c r="K1392" s="34"/>
      <c r="L1392" s="103"/>
      <c r="M1392" s="103"/>
      <c r="N1392" s="34"/>
      <c r="O1392" s="110"/>
      <c r="Q1392" s="253"/>
    </row>
    <row r="1393" spans="1:17" s="114" customFormat="1" x14ac:dyDescent="0.2">
      <c r="A1393" s="39"/>
      <c r="B1393" s="309"/>
      <c r="C1393" s="88"/>
      <c r="E1393" s="347"/>
      <c r="F1393" s="348"/>
      <c r="G1393" s="130"/>
      <c r="H1393" s="130"/>
      <c r="I1393" s="23"/>
      <c r="J1393" s="103"/>
      <c r="K1393" s="34"/>
      <c r="L1393" s="103"/>
      <c r="M1393" s="103"/>
      <c r="N1393" s="34"/>
      <c r="O1393" s="110"/>
      <c r="Q1393" s="253"/>
    </row>
    <row r="1394" spans="1:17" s="114" customFormat="1" x14ac:dyDescent="0.2">
      <c r="A1394" s="39"/>
      <c r="B1394" s="309"/>
      <c r="C1394" s="88"/>
      <c r="E1394" s="347"/>
      <c r="F1394" s="348"/>
      <c r="G1394" s="130"/>
      <c r="H1394" s="130"/>
      <c r="I1394" s="23"/>
      <c r="J1394" s="103"/>
      <c r="K1394" s="34"/>
      <c r="L1394" s="103"/>
      <c r="M1394" s="103"/>
      <c r="N1394" s="34"/>
      <c r="O1394" s="110"/>
      <c r="Q1394" s="253"/>
    </row>
    <row r="1395" spans="1:17" s="114" customFormat="1" x14ac:dyDescent="0.2">
      <c r="A1395" s="39"/>
      <c r="B1395" s="309"/>
      <c r="C1395" s="88"/>
      <c r="E1395" s="347"/>
      <c r="F1395" s="348"/>
      <c r="G1395" s="130"/>
      <c r="H1395" s="130"/>
      <c r="I1395" s="23"/>
      <c r="J1395" s="103"/>
      <c r="K1395" s="34"/>
      <c r="L1395" s="103"/>
      <c r="M1395" s="103"/>
      <c r="N1395" s="34"/>
      <c r="O1395" s="110"/>
      <c r="Q1395" s="253"/>
    </row>
    <row r="1396" spans="1:17" s="114" customFormat="1" x14ac:dyDescent="0.2">
      <c r="A1396" s="39"/>
      <c r="B1396" s="309"/>
      <c r="C1396" s="88"/>
      <c r="E1396" s="347"/>
      <c r="F1396" s="348"/>
      <c r="G1396" s="130"/>
      <c r="H1396" s="130"/>
      <c r="I1396" s="23"/>
      <c r="J1396" s="103"/>
      <c r="K1396" s="34"/>
      <c r="L1396" s="103"/>
      <c r="M1396" s="103"/>
      <c r="N1396" s="34"/>
      <c r="O1396" s="110"/>
      <c r="Q1396" s="253"/>
    </row>
    <row r="1397" spans="1:17" s="114" customFormat="1" x14ac:dyDescent="0.2">
      <c r="A1397" s="39"/>
      <c r="B1397" s="309"/>
      <c r="C1397" s="88"/>
      <c r="E1397" s="347"/>
      <c r="F1397" s="348"/>
      <c r="G1397" s="130"/>
      <c r="H1397" s="130"/>
      <c r="I1397" s="23"/>
      <c r="J1397" s="103"/>
      <c r="K1397" s="34"/>
      <c r="L1397" s="103"/>
      <c r="M1397" s="103"/>
      <c r="N1397" s="34"/>
      <c r="O1397" s="110"/>
      <c r="Q1397" s="253"/>
    </row>
    <row r="1398" spans="1:17" s="114" customFormat="1" x14ac:dyDescent="0.2">
      <c r="A1398" s="39"/>
      <c r="B1398" s="309"/>
      <c r="C1398" s="88"/>
      <c r="E1398" s="347"/>
      <c r="F1398" s="348"/>
      <c r="G1398" s="130"/>
      <c r="H1398" s="130"/>
      <c r="I1398" s="23"/>
      <c r="J1398" s="103"/>
      <c r="K1398" s="34"/>
      <c r="L1398" s="103"/>
      <c r="M1398" s="103"/>
      <c r="N1398" s="34"/>
      <c r="O1398" s="110"/>
      <c r="Q1398" s="253"/>
    </row>
    <row r="1399" spans="1:17" s="114" customFormat="1" x14ac:dyDescent="0.2">
      <c r="A1399" s="39"/>
      <c r="B1399" s="309"/>
      <c r="C1399" s="88"/>
      <c r="E1399" s="347"/>
      <c r="F1399" s="348"/>
      <c r="G1399" s="130"/>
      <c r="H1399" s="130"/>
      <c r="I1399" s="23"/>
      <c r="J1399" s="103"/>
      <c r="K1399" s="34"/>
      <c r="L1399" s="103"/>
      <c r="M1399" s="103"/>
      <c r="N1399" s="34"/>
      <c r="O1399" s="110"/>
      <c r="Q1399" s="253"/>
    </row>
    <row r="1400" spans="1:17" s="114" customFormat="1" x14ac:dyDescent="0.2">
      <c r="A1400" s="39"/>
      <c r="B1400" s="309"/>
      <c r="C1400" s="88"/>
      <c r="E1400" s="347"/>
      <c r="F1400" s="348"/>
      <c r="G1400" s="130"/>
      <c r="H1400" s="130"/>
      <c r="I1400" s="23"/>
      <c r="J1400" s="103"/>
      <c r="K1400" s="34"/>
      <c r="L1400" s="103"/>
      <c r="M1400" s="103"/>
      <c r="N1400" s="34"/>
      <c r="O1400" s="110"/>
      <c r="Q1400" s="253"/>
    </row>
    <row r="1401" spans="1:17" s="114" customFormat="1" x14ac:dyDescent="0.2">
      <c r="A1401" s="39"/>
      <c r="B1401" s="309"/>
      <c r="C1401" s="88"/>
      <c r="E1401" s="347"/>
      <c r="F1401" s="348"/>
      <c r="G1401" s="130"/>
      <c r="H1401" s="130"/>
      <c r="I1401" s="23"/>
      <c r="J1401" s="103"/>
      <c r="K1401" s="34"/>
      <c r="L1401" s="103"/>
      <c r="M1401" s="103"/>
      <c r="N1401" s="34"/>
      <c r="O1401" s="110"/>
      <c r="Q1401" s="253"/>
    </row>
    <row r="1402" spans="1:17" s="114" customFormat="1" x14ac:dyDescent="0.2">
      <c r="A1402" s="39"/>
      <c r="B1402" s="309"/>
      <c r="C1402" s="88"/>
      <c r="E1402" s="347"/>
      <c r="F1402" s="348"/>
      <c r="G1402" s="130"/>
      <c r="H1402" s="130"/>
      <c r="I1402" s="23"/>
      <c r="J1402" s="103"/>
      <c r="K1402" s="34"/>
      <c r="L1402" s="103"/>
      <c r="M1402" s="103"/>
      <c r="N1402" s="34"/>
      <c r="O1402" s="110"/>
      <c r="Q1402" s="253"/>
    </row>
    <row r="1403" spans="1:17" s="114" customFormat="1" x14ac:dyDescent="0.2">
      <c r="A1403" s="39"/>
      <c r="B1403" s="309"/>
      <c r="C1403" s="88"/>
      <c r="E1403" s="347"/>
      <c r="F1403" s="348"/>
      <c r="G1403" s="130"/>
      <c r="H1403" s="130"/>
      <c r="I1403" s="23"/>
      <c r="J1403" s="103"/>
      <c r="K1403" s="34"/>
      <c r="L1403" s="103"/>
      <c r="M1403" s="103"/>
      <c r="N1403" s="34"/>
      <c r="O1403" s="110"/>
      <c r="Q1403" s="253"/>
    </row>
    <row r="1404" spans="1:17" s="114" customFormat="1" x14ac:dyDescent="0.2">
      <c r="A1404" s="39"/>
      <c r="B1404" s="309"/>
      <c r="C1404" s="88"/>
      <c r="E1404" s="347"/>
      <c r="F1404" s="348"/>
      <c r="G1404" s="130"/>
      <c r="H1404" s="130"/>
      <c r="I1404" s="23"/>
      <c r="J1404" s="103"/>
      <c r="K1404" s="34"/>
      <c r="L1404" s="103"/>
      <c r="M1404" s="103"/>
      <c r="N1404" s="34"/>
      <c r="O1404" s="110"/>
      <c r="Q1404" s="253"/>
    </row>
    <row r="1405" spans="1:17" s="114" customFormat="1" x14ac:dyDescent="0.2">
      <c r="A1405" s="39"/>
      <c r="B1405" s="309"/>
      <c r="C1405" s="88"/>
      <c r="E1405" s="347"/>
      <c r="F1405" s="348"/>
      <c r="G1405" s="130"/>
      <c r="H1405" s="130"/>
      <c r="I1405" s="23"/>
      <c r="J1405" s="103"/>
      <c r="K1405" s="34"/>
      <c r="L1405" s="103"/>
      <c r="M1405" s="103"/>
      <c r="N1405" s="34"/>
      <c r="O1405" s="110"/>
      <c r="Q1405" s="253"/>
    </row>
    <row r="1406" spans="1:17" s="114" customFormat="1" x14ac:dyDescent="0.2">
      <c r="A1406" s="39"/>
      <c r="B1406" s="309"/>
      <c r="C1406" s="88"/>
      <c r="E1406" s="347"/>
      <c r="F1406" s="348"/>
      <c r="G1406" s="130"/>
      <c r="H1406" s="130"/>
      <c r="I1406" s="23"/>
      <c r="J1406" s="103"/>
      <c r="K1406" s="34"/>
      <c r="L1406" s="103"/>
      <c r="M1406" s="103"/>
      <c r="N1406" s="34"/>
      <c r="O1406" s="110"/>
      <c r="Q1406" s="253"/>
    </row>
    <row r="1407" spans="1:17" s="114" customFormat="1" x14ac:dyDescent="0.2">
      <c r="A1407" s="39"/>
      <c r="B1407" s="309"/>
      <c r="C1407" s="88"/>
      <c r="E1407" s="347"/>
      <c r="F1407" s="348"/>
      <c r="G1407" s="130"/>
      <c r="H1407" s="130"/>
      <c r="I1407" s="23"/>
      <c r="J1407" s="103"/>
      <c r="K1407" s="34"/>
      <c r="L1407" s="103"/>
      <c r="M1407" s="103"/>
      <c r="N1407" s="34"/>
      <c r="O1407" s="110"/>
      <c r="Q1407" s="253"/>
    </row>
    <row r="1408" spans="1:17" s="114" customFormat="1" x14ac:dyDescent="0.2">
      <c r="A1408" s="39"/>
      <c r="B1408" s="309"/>
      <c r="C1408" s="88"/>
      <c r="E1408" s="347"/>
      <c r="F1408" s="348"/>
      <c r="G1408" s="130"/>
      <c r="H1408" s="130"/>
      <c r="I1408" s="23"/>
      <c r="J1408" s="103"/>
      <c r="K1408" s="34"/>
      <c r="L1408" s="103"/>
      <c r="M1408" s="103"/>
      <c r="N1408" s="34"/>
      <c r="O1408" s="110"/>
      <c r="Q1408" s="253"/>
    </row>
    <row r="1409" spans="1:17" s="114" customFormat="1" x14ac:dyDescent="0.2">
      <c r="A1409" s="39"/>
      <c r="B1409" s="309"/>
      <c r="C1409" s="88"/>
      <c r="E1409" s="347"/>
      <c r="F1409" s="348"/>
      <c r="G1409" s="130"/>
      <c r="H1409" s="130"/>
      <c r="I1409" s="23"/>
      <c r="J1409" s="103"/>
      <c r="K1409" s="34"/>
      <c r="L1409" s="103"/>
      <c r="M1409" s="103"/>
      <c r="N1409" s="34"/>
      <c r="O1409" s="110"/>
      <c r="Q1409" s="253"/>
    </row>
    <row r="1410" spans="1:17" s="114" customFormat="1" x14ac:dyDescent="0.2">
      <c r="A1410" s="39"/>
      <c r="B1410" s="309"/>
      <c r="C1410" s="88"/>
      <c r="E1410" s="347"/>
      <c r="F1410" s="348"/>
      <c r="G1410" s="130"/>
      <c r="H1410" s="130"/>
      <c r="I1410" s="23"/>
      <c r="J1410" s="103"/>
      <c r="K1410" s="34"/>
      <c r="L1410" s="103"/>
      <c r="M1410" s="103"/>
      <c r="N1410" s="34"/>
      <c r="O1410" s="110"/>
      <c r="Q1410" s="253"/>
    </row>
    <row r="1411" spans="1:17" s="114" customFormat="1" x14ac:dyDescent="0.2">
      <c r="A1411" s="39"/>
      <c r="B1411" s="309"/>
      <c r="C1411" s="88"/>
      <c r="E1411" s="347"/>
      <c r="F1411" s="348"/>
      <c r="G1411" s="130"/>
      <c r="H1411" s="130"/>
      <c r="I1411" s="23"/>
      <c r="J1411" s="103"/>
      <c r="K1411" s="34"/>
      <c r="L1411" s="103"/>
      <c r="M1411" s="103"/>
      <c r="N1411" s="34"/>
      <c r="O1411" s="110"/>
      <c r="Q1411" s="253"/>
    </row>
    <row r="1412" spans="1:17" s="114" customFormat="1" x14ac:dyDescent="0.2">
      <c r="A1412" s="39"/>
      <c r="B1412" s="309"/>
      <c r="C1412" s="88"/>
      <c r="E1412" s="347"/>
      <c r="F1412" s="348"/>
      <c r="G1412" s="130"/>
      <c r="H1412" s="130"/>
      <c r="I1412" s="23"/>
      <c r="J1412" s="103"/>
      <c r="K1412" s="34"/>
      <c r="L1412" s="103"/>
      <c r="M1412" s="103"/>
      <c r="N1412" s="34"/>
      <c r="O1412" s="110"/>
      <c r="Q1412" s="253"/>
    </row>
    <row r="1413" spans="1:17" s="114" customFormat="1" x14ac:dyDescent="0.2">
      <c r="A1413" s="39"/>
      <c r="B1413" s="309"/>
      <c r="C1413" s="88"/>
      <c r="E1413" s="347"/>
      <c r="F1413" s="348"/>
      <c r="G1413" s="130"/>
      <c r="H1413" s="130"/>
      <c r="I1413" s="23"/>
      <c r="J1413" s="103"/>
      <c r="K1413" s="34"/>
      <c r="L1413" s="103"/>
      <c r="M1413" s="103"/>
      <c r="N1413" s="34"/>
      <c r="O1413" s="110"/>
      <c r="Q1413" s="253"/>
    </row>
    <row r="1414" spans="1:17" s="114" customFormat="1" x14ac:dyDescent="0.2">
      <c r="A1414" s="39"/>
      <c r="B1414" s="309"/>
      <c r="C1414" s="88"/>
      <c r="E1414" s="347"/>
      <c r="F1414" s="348"/>
      <c r="G1414" s="130"/>
      <c r="H1414" s="130"/>
      <c r="I1414" s="23"/>
      <c r="J1414" s="103"/>
      <c r="K1414" s="34"/>
      <c r="L1414" s="103"/>
      <c r="M1414" s="103"/>
      <c r="N1414" s="34"/>
      <c r="O1414" s="110"/>
      <c r="Q1414" s="253"/>
    </row>
    <row r="1415" spans="1:17" s="114" customFormat="1" x14ac:dyDescent="0.2">
      <c r="A1415" s="39"/>
      <c r="B1415" s="309"/>
      <c r="C1415" s="88"/>
      <c r="E1415" s="347"/>
      <c r="F1415" s="348"/>
      <c r="G1415" s="130"/>
      <c r="H1415" s="130"/>
      <c r="I1415" s="23"/>
      <c r="J1415" s="103"/>
      <c r="K1415" s="34"/>
      <c r="L1415" s="103"/>
      <c r="M1415" s="103"/>
      <c r="N1415" s="34"/>
      <c r="O1415" s="110"/>
      <c r="Q1415" s="253"/>
    </row>
    <row r="1416" spans="1:17" s="114" customFormat="1" x14ac:dyDescent="0.2">
      <c r="A1416" s="39"/>
      <c r="B1416" s="309"/>
      <c r="C1416" s="88"/>
      <c r="E1416" s="347"/>
      <c r="F1416" s="348"/>
      <c r="G1416" s="130"/>
      <c r="H1416" s="130"/>
      <c r="I1416" s="23"/>
      <c r="J1416" s="103"/>
      <c r="K1416" s="34"/>
      <c r="L1416" s="103"/>
      <c r="M1416" s="103"/>
      <c r="N1416" s="34"/>
      <c r="O1416" s="110"/>
      <c r="Q1416" s="253"/>
    </row>
    <row r="1417" spans="1:17" s="114" customFormat="1" x14ac:dyDescent="0.2">
      <c r="A1417" s="39"/>
      <c r="B1417" s="309"/>
      <c r="C1417" s="88"/>
      <c r="E1417" s="347"/>
      <c r="F1417" s="348"/>
      <c r="G1417" s="130"/>
      <c r="H1417" s="130"/>
      <c r="I1417" s="23"/>
      <c r="J1417" s="103"/>
      <c r="K1417" s="34"/>
      <c r="L1417" s="103"/>
      <c r="M1417" s="103"/>
      <c r="N1417" s="34"/>
      <c r="O1417" s="110"/>
      <c r="Q1417" s="253"/>
    </row>
    <row r="1418" spans="1:17" s="114" customFormat="1" x14ac:dyDescent="0.2">
      <c r="A1418" s="39"/>
      <c r="B1418" s="309"/>
      <c r="C1418" s="88"/>
      <c r="E1418" s="347"/>
      <c r="F1418" s="348"/>
      <c r="G1418" s="130"/>
      <c r="H1418" s="130"/>
      <c r="I1418" s="23"/>
      <c r="J1418" s="103"/>
      <c r="K1418" s="34"/>
      <c r="L1418" s="103"/>
      <c r="M1418" s="103"/>
      <c r="N1418" s="34"/>
      <c r="O1418" s="110"/>
      <c r="Q1418" s="253"/>
    </row>
    <row r="1419" spans="1:17" s="114" customFormat="1" x14ac:dyDescent="0.2">
      <c r="A1419" s="39"/>
      <c r="B1419" s="309"/>
      <c r="C1419" s="88"/>
      <c r="E1419" s="347"/>
      <c r="F1419" s="348"/>
      <c r="G1419" s="130"/>
      <c r="H1419" s="130"/>
      <c r="I1419" s="23"/>
      <c r="J1419" s="103"/>
      <c r="K1419" s="34"/>
      <c r="L1419" s="103"/>
      <c r="M1419" s="103"/>
      <c r="N1419" s="34"/>
      <c r="O1419" s="110"/>
      <c r="Q1419" s="253"/>
    </row>
    <row r="1420" spans="1:17" s="114" customFormat="1" x14ac:dyDescent="0.2">
      <c r="A1420" s="39"/>
      <c r="B1420" s="309"/>
      <c r="C1420" s="88"/>
      <c r="E1420" s="347"/>
      <c r="F1420" s="348"/>
      <c r="G1420" s="130"/>
      <c r="H1420" s="130"/>
      <c r="I1420" s="23"/>
      <c r="J1420" s="103"/>
      <c r="K1420" s="34"/>
      <c r="L1420" s="103"/>
      <c r="M1420" s="103"/>
      <c r="N1420" s="34"/>
      <c r="O1420" s="110"/>
      <c r="Q1420" s="253"/>
    </row>
    <row r="1421" spans="1:17" s="114" customFormat="1" x14ac:dyDescent="0.2">
      <c r="A1421" s="39"/>
      <c r="B1421" s="309"/>
      <c r="C1421" s="88"/>
      <c r="E1421" s="347"/>
      <c r="F1421" s="348"/>
      <c r="G1421" s="130"/>
      <c r="H1421" s="130"/>
      <c r="I1421" s="23"/>
      <c r="J1421" s="103"/>
      <c r="K1421" s="34"/>
      <c r="L1421" s="103"/>
      <c r="M1421" s="103"/>
      <c r="N1421" s="34"/>
      <c r="O1421" s="110"/>
      <c r="Q1421" s="253"/>
    </row>
    <row r="1422" spans="1:17" s="114" customFormat="1" x14ac:dyDescent="0.2">
      <c r="A1422" s="39"/>
      <c r="B1422" s="309"/>
      <c r="C1422" s="88"/>
      <c r="E1422" s="347"/>
      <c r="F1422" s="348"/>
      <c r="G1422" s="130"/>
      <c r="H1422" s="130"/>
      <c r="I1422" s="23"/>
      <c r="J1422" s="103"/>
      <c r="K1422" s="34"/>
      <c r="L1422" s="103"/>
      <c r="M1422" s="103"/>
      <c r="N1422" s="34"/>
      <c r="O1422" s="110"/>
      <c r="Q1422" s="253"/>
    </row>
    <row r="1423" spans="1:17" s="114" customFormat="1" x14ac:dyDescent="0.2">
      <c r="A1423" s="39"/>
      <c r="B1423" s="309"/>
      <c r="C1423" s="88"/>
      <c r="E1423" s="347"/>
      <c r="F1423" s="348"/>
      <c r="G1423" s="130"/>
      <c r="H1423" s="130"/>
      <c r="I1423" s="23"/>
      <c r="J1423" s="103"/>
      <c r="K1423" s="34"/>
      <c r="L1423" s="103"/>
      <c r="M1423" s="103"/>
      <c r="N1423" s="34"/>
      <c r="O1423" s="110"/>
      <c r="Q1423" s="253"/>
    </row>
    <row r="1424" spans="1:17" s="114" customFormat="1" x14ac:dyDescent="0.2">
      <c r="A1424" s="39"/>
      <c r="B1424" s="309"/>
      <c r="C1424" s="88"/>
      <c r="E1424" s="347"/>
      <c r="F1424" s="348"/>
      <c r="G1424" s="130"/>
      <c r="H1424" s="130"/>
      <c r="I1424" s="23"/>
      <c r="J1424" s="103"/>
      <c r="K1424" s="34"/>
      <c r="L1424" s="103"/>
      <c r="M1424" s="103"/>
      <c r="N1424" s="34"/>
      <c r="O1424" s="110"/>
      <c r="Q1424" s="253"/>
    </row>
    <row r="1425" spans="1:17" s="114" customFormat="1" x14ac:dyDescent="0.2">
      <c r="A1425" s="39"/>
      <c r="B1425" s="309"/>
      <c r="C1425" s="88"/>
      <c r="E1425" s="347"/>
      <c r="F1425" s="348"/>
      <c r="G1425" s="130"/>
      <c r="H1425" s="130"/>
      <c r="I1425" s="23"/>
      <c r="J1425" s="103"/>
      <c r="K1425" s="34"/>
      <c r="L1425" s="103"/>
      <c r="M1425" s="103"/>
      <c r="N1425" s="34"/>
      <c r="O1425" s="110"/>
      <c r="Q1425" s="253"/>
    </row>
    <row r="1426" spans="1:17" s="114" customFormat="1" x14ac:dyDescent="0.2">
      <c r="A1426" s="39"/>
      <c r="B1426" s="309"/>
      <c r="C1426" s="88"/>
      <c r="E1426" s="347"/>
      <c r="F1426" s="348"/>
      <c r="G1426" s="130"/>
      <c r="H1426" s="130"/>
      <c r="I1426" s="23"/>
      <c r="J1426" s="103"/>
      <c r="K1426" s="34"/>
      <c r="L1426" s="103"/>
      <c r="M1426" s="103"/>
      <c r="N1426" s="34"/>
      <c r="O1426" s="110"/>
      <c r="Q1426" s="253"/>
    </row>
    <row r="1427" spans="1:17" s="114" customFormat="1" x14ac:dyDescent="0.2">
      <c r="A1427" s="39"/>
      <c r="B1427" s="309"/>
      <c r="C1427" s="88"/>
      <c r="E1427" s="347"/>
      <c r="F1427" s="348"/>
      <c r="G1427" s="130"/>
      <c r="H1427" s="130"/>
      <c r="I1427" s="23"/>
      <c r="J1427" s="103"/>
      <c r="K1427" s="34"/>
      <c r="L1427" s="103"/>
      <c r="M1427" s="103"/>
      <c r="N1427" s="34"/>
      <c r="O1427" s="110"/>
      <c r="Q1427" s="253"/>
    </row>
    <row r="1428" spans="1:17" s="114" customFormat="1" x14ac:dyDescent="0.2">
      <c r="A1428" s="39"/>
      <c r="B1428" s="309"/>
      <c r="C1428" s="88"/>
      <c r="E1428" s="347"/>
      <c r="F1428" s="348"/>
      <c r="G1428" s="130"/>
      <c r="H1428" s="130"/>
      <c r="I1428" s="23"/>
      <c r="J1428" s="103"/>
      <c r="K1428" s="34"/>
      <c r="L1428" s="103"/>
      <c r="M1428" s="103"/>
      <c r="N1428" s="34"/>
      <c r="O1428" s="110"/>
      <c r="Q1428" s="253"/>
    </row>
    <row r="1429" spans="1:17" s="114" customFormat="1" x14ac:dyDescent="0.2">
      <c r="A1429" s="39"/>
      <c r="B1429" s="309"/>
      <c r="C1429" s="88"/>
      <c r="E1429" s="347"/>
      <c r="F1429" s="348"/>
      <c r="G1429" s="130"/>
      <c r="H1429" s="130"/>
      <c r="I1429" s="23"/>
      <c r="J1429" s="103"/>
      <c r="K1429" s="34"/>
      <c r="L1429" s="103"/>
      <c r="M1429" s="103"/>
      <c r="N1429" s="34"/>
      <c r="O1429" s="110"/>
      <c r="Q1429" s="253"/>
    </row>
    <row r="1430" spans="1:17" s="114" customFormat="1" x14ac:dyDescent="0.2">
      <c r="A1430" s="39"/>
      <c r="B1430" s="309"/>
      <c r="C1430" s="88"/>
      <c r="E1430" s="347"/>
      <c r="F1430" s="348"/>
      <c r="G1430" s="130"/>
      <c r="H1430" s="130"/>
      <c r="I1430" s="23"/>
      <c r="J1430" s="103"/>
      <c r="K1430" s="34"/>
      <c r="L1430" s="103"/>
      <c r="M1430" s="103"/>
      <c r="N1430" s="34"/>
      <c r="O1430" s="110"/>
      <c r="Q1430" s="253"/>
    </row>
    <row r="1431" spans="1:17" s="114" customFormat="1" x14ac:dyDescent="0.2">
      <c r="A1431" s="39"/>
      <c r="B1431" s="309"/>
      <c r="C1431" s="88"/>
      <c r="E1431" s="347"/>
      <c r="F1431" s="348"/>
      <c r="G1431" s="130"/>
      <c r="H1431" s="130"/>
      <c r="I1431" s="23"/>
      <c r="J1431" s="103"/>
      <c r="K1431" s="34"/>
      <c r="L1431" s="103"/>
      <c r="M1431" s="103"/>
      <c r="N1431" s="34"/>
      <c r="O1431" s="110"/>
      <c r="Q1431" s="253"/>
    </row>
    <row r="1432" spans="1:17" s="114" customFormat="1" x14ac:dyDescent="0.2">
      <c r="A1432" s="39"/>
      <c r="B1432" s="309"/>
      <c r="C1432" s="88"/>
      <c r="E1432" s="347"/>
      <c r="F1432" s="348"/>
      <c r="G1432" s="130"/>
      <c r="H1432" s="130"/>
      <c r="I1432" s="23"/>
      <c r="J1432" s="103"/>
      <c r="K1432" s="34"/>
      <c r="L1432" s="103"/>
      <c r="M1432" s="103"/>
      <c r="N1432" s="34"/>
      <c r="O1432" s="110"/>
      <c r="Q1432" s="253"/>
    </row>
    <row r="1433" spans="1:17" s="114" customFormat="1" x14ac:dyDescent="0.2">
      <c r="A1433" s="39"/>
      <c r="B1433" s="309"/>
      <c r="C1433" s="88"/>
      <c r="E1433" s="347"/>
      <c r="F1433" s="348"/>
      <c r="G1433" s="130"/>
      <c r="H1433" s="130"/>
      <c r="I1433" s="23"/>
      <c r="J1433" s="103"/>
      <c r="K1433" s="34"/>
      <c r="L1433" s="103"/>
      <c r="M1433" s="103"/>
      <c r="N1433" s="34"/>
      <c r="O1433" s="110"/>
      <c r="Q1433" s="253"/>
    </row>
    <row r="1434" spans="1:17" s="114" customFormat="1" x14ac:dyDescent="0.2">
      <c r="A1434" s="39"/>
      <c r="B1434" s="309"/>
      <c r="C1434" s="88"/>
      <c r="E1434" s="347"/>
      <c r="F1434" s="348"/>
      <c r="G1434" s="130"/>
      <c r="H1434" s="130"/>
      <c r="I1434" s="23"/>
      <c r="J1434" s="103"/>
      <c r="K1434" s="34"/>
      <c r="L1434" s="103"/>
      <c r="M1434" s="103"/>
      <c r="N1434" s="34"/>
      <c r="O1434" s="110"/>
      <c r="Q1434" s="253"/>
    </row>
    <row r="1435" spans="1:17" s="114" customFormat="1" x14ac:dyDescent="0.2">
      <c r="A1435" s="39"/>
      <c r="B1435" s="309"/>
      <c r="C1435" s="88"/>
      <c r="E1435" s="347"/>
      <c r="F1435" s="348"/>
      <c r="G1435" s="130"/>
      <c r="H1435" s="130"/>
      <c r="I1435" s="23"/>
      <c r="J1435" s="103"/>
      <c r="K1435" s="34"/>
      <c r="L1435" s="103"/>
      <c r="M1435" s="103"/>
      <c r="N1435" s="34"/>
      <c r="O1435" s="110"/>
      <c r="Q1435" s="253"/>
    </row>
    <row r="1436" spans="1:17" s="114" customFormat="1" x14ac:dyDescent="0.2">
      <c r="A1436" s="39"/>
      <c r="B1436" s="309"/>
      <c r="C1436" s="88"/>
      <c r="E1436" s="347"/>
      <c r="F1436" s="348"/>
      <c r="G1436" s="130"/>
      <c r="H1436" s="130"/>
      <c r="I1436" s="23"/>
      <c r="J1436" s="103"/>
      <c r="K1436" s="34"/>
      <c r="L1436" s="103"/>
      <c r="M1436" s="103"/>
      <c r="N1436" s="34"/>
      <c r="O1436" s="110"/>
      <c r="Q1436" s="253"/>
    </row>
    <row r="1437" spans="1:17" s="114" customFormat="1" x14ac:dyDescent="0.2">
      <c r="A1437" s="39"/>
      <c r="B1437" s="309"/>
      <c r="C1437" s="88"/>
      <c r="E1437" s="347"/>
      <c r="F1437" s="348"/>
      <c r="G1437" s="130"/>
      <c r="H1437" s="130"/>
      <c r="I1437" s="23"/>
      <c r="J1437" s="103"/>
      <c r="K1437" s="34"/>
      <c r="L1437" s="103"/>
      <c r="M1437" s="103"/>
      <c r="N1437" s="34"/>
      <c r="O1437" s="110"/>
      <c r="Q1437" s="253"/>
    </row>
    <row r="1438" spans="1:17" s="114" customFormat="1" x14ac:dyDescent="0.2">
      <c r="A1438" s="39"/>
      <c r="B1438" s="309"/>
      <c r="C1438" s="88"/>
      <c r="E1438" s="347"/>
      <c r="F1438" s="348"/>
      <c r="G1438" s="130"/>
      <c r="H1438" s="130"/>
      <c r="I1438" s="23"/>
      <c r="J1438" s="103"/>
      <c r="K1438" s="34"/>
      <c r="L1438" s="103"/>
      <c r="M1438" s="103"/>
      <c r="N1438" s="34"/>
      <c r="O1438" s="110"/>
      <c r="Q1438" s="253"/>
    </row>
    <row r="1439" spans="1:17" s="114" customFormat="1" x14ac:dyDescent="0.2">
      <c r="A1439" s="39"/>
      <c r="B1439" s="309"/>
      <c r="C1439" s="88"/>
      <c r="E1439" s="347"/>
      <c r="F1439" s="348"/>
      <c r="G1439" s="130"/>
      <c r="H1439" s="130"/>
      <c r="I1439" s="23"/>
      <c r="J1439" s="103"/>
      <c r="K1439" s="34"/>
      <c r="L1439" s="103"/>
      <c r="M1439" s="103"/>
      <c r="N1439" s="34"/>
      <c r="O1439" s="110"/>
      <c r="Q1439" s="253"/>
    </row>
    <row r="1440" spans="1:17" s="114" customFormat="1" x14ac:dyDescent="0.2">
      <c r="A1440" s="39"/>
      <c r="B1440" s="309"/>
      <c r="C1440" s="88"/>
      <c r="E1440" s="347"/>
      <c r="F1440" s="348"/>
      <c r="G1440" s="130"/>
      <c r="H1440" s="130"/>
      <c r="I1440" s="23"/>
      <c r="J1440" s="103"/>
      <c r="K1440" s="34"/>
      <c r="L1440" s="103"/>
      <c r="M1440" s="103"/>
      <c r="N1440" s="34"/>
      <c r="O1440" s="110"/>
      <c r="Q1440" s="253"/>
    </row>
    <row r="1441" spans="1:17" s="114" customFormat="1" x14ac:dyDescent="0.2">
      <c r="A1441" s="39"/>
      <c r="B1441" s="309"/>
      <c r="C1441" s="88"/>
      <c r="E1441" s="347"/>
      <c r="F1441" s="348"/>
      <c r="G1441" s="130"/>
      <c r="H1441" s="130"/>
      <c r="I1441" s="23"/>
      <c r="J1441" s="103"/>
      <c r="K1441" s="34"/>
      <c r="L1441" s="103"/>
      <c r="M1441" s="103"/>
      <c r="N1441" s="34"/>
      <c r="O1441" s="110"/>
      <c r="Q1441" s="253"/>
    </row>
    <row r="1442" spans="1:17" s="114" customFormat="1" x14ac:dyDescent="0.2">
      <c r="A1442" s="39"/>
      <c r="B1442" s="309"/>
      <c r="C1442" s="88"/>
      <c r="E1442" s="347"/>
      <c r="F1442" s="348"/>
      <c r="G1442" s="130"/>
      <c r="H1442" s="130"/>
      <c r="I1442" s="23"/>
      <c r="J1442" s="103"/>
      <c r="K1442" s="34"/>
      <c r="L1442" s="103"/>
      <c r="M1442" s="103"/>
      <c r="N1442" s="34"/>
      <c r="O1442" s="110"/>
      <c r="Q1442" s="253"/>
    </row>
    <row r="1443" spans="1:17" s="114" customFormat="1" x14ac:dyDescent="0.2">
      <c r="A1443" s="39"/>
      <c r="B1443" s="309"/>
      <c r="C1443" s="88"/>
      <c r="E1443" s="347"/>
      <c r="F1443" s="348"/>
      <c r="G1443" s="130"/>
      <c r="H1443" s="130"/>
      <c r="I1443" s="23"/>
      <c r="J1443" s="103"/>
      <c r="K1443" s="34"/>
      <c r="L1443" s="103"/>
      <c r="M1443" s="103"/>
      <c r="N1443" s="34"/>
      <c r="O1443" s="110"/>
      <c r="Q1443" s="253"/>
    </row>
    <row r="1444" spans="1:17" s="114" customFormat="1" x14ac:dyDescent="0.2">
      <c r="A1444" s="39"/>
      <c r="B1444" s="309"/>
      <c r="C1444" s="88"/>
      <c r="E1444" s="347"/>
      <c r="F1444" s="348"/>
      <c r="G1444" s="130"/>
      <c r="H1444" s="130"/>
      <c r="I1444" s="23"/>
      <c r="J1444" s="103"/>
      <c r="K1444" s="34"/>
      <c r="L1444" s="103"/>
      <c r="M1444" s="103"/>
      <c r="N1444" s="34"/>
      <c r="O1444" s="110"/>
      <c r="Q1444" s="253"/>
    </row>
    <row r="1445" spans="1:17" s="114" customFormat="1" x14ac:dyDescent="0.2">
      <c r="A1445" s="39"/>
      <c r="B1445" s="309"/>
      <c r="C1445" s="88"/>
      <c r="E1445" s="347"/>
      <c r="F1445" s="348"/>
      <c r="G1445" s="130"/>
      <c r="H1445" s="130"/>
      <c r="I1445" s="23"/>
      <c r="J1445" s="103"/>
      <c r="K1445" s="34"/>
      <c r="L1445" s="103"/>
      <c r="M1445" s="103"/>
      <c r="N1445" s="34"/>
      <c r="O1445" s="110"/>
      <c r="Q1445" s="253"/>
    </row>
    <row r="1446" spans="1:17" s="114" customFormat="1" x14ac:dyDescent="0.2">
      <c r="A1446" s="39"/>
      <c r="B1446" s="309"/>
      <c r="C1446" s="88"/>
      <c r="E1446" s="347"/>
      <c r="F1446" s="348"/>
      <c r="G1446" s="130"/>
      <c r="H1446" s="130"/>
      <c r="I1446" s="23"/>
      <c r="J1446" s="103"/>
      <c r="K1446" s="34"/>
      <c r="L1446" s="103"/>
      <c r="M1446" s="103"/>
      <c r="N1446" s="34"/>
      <c r="O1446" s="110"/>
      <c r="Q1446" s="253"/>
    </row>
    <row r="1447" spans="1:17" s="114" customFormat="1" x14ac:dyDescent="0.2">
      <c r="A1447" s="39"/>
      <c r="B1447" s="309"/>
      <c r="C1447" s="88"/>
      <c r="E1447" s="347"/>
      <c r="F1447" s="348"/>
      <c r="G1447" s="130"/>
      <c r="H1447" s="130"/>
      <c r="I1447" s="23"/>
      <c r="J1447" s="103"/>
      <c r="K1447" s="34"/>
      <c r="L1447" s="103"/>
      <c r="M1447" s="103"/>
      <c r="N1447" s="34"/>
      <c r="O1447" s="110"/>
      <c r="Q1447" s="253"/>
    </row>
    <row r="1448" spans="1:17" s="114" customFormat="1" x14ac:dyDescent="0.2">
      <c r="A1448" s="39"/>
      <c r="B1448" s="309"/>
      <c r="C1448" s="88"/>
      <c r="E1448" s="347"/>
      <c r="F1448" s="348"/>
      <c r="G1448" s="130"/>
      <c r="H1448" s="130"/>
      <c r="I1448" s="23"/>
      <c r="J1448" s="103"/>
      <c r="K1448" s="34"/>
      <c r="L1448" s="103"/>
      <c r="M1448" s="103"/>
      <c r="N1448" s="34"/>
      <c r="O1448" s="110"/>
      <c r="Q1448" s="253"/>
    </row>
    <row r="1449" spans="1:17" s="114" customFormat="1" x14ac:dyDescent="0.2">
      <c r="A1449" s="39"/>
      <c r="B1449" s="309"/>
      <c r="C1449" s="88"/>
      <c r="E1449" s="347"/>
      <c r="F1449" s="348"/>
      <c r="G1449" s="130"/>
      <c r="H1449" s="130"/>
      <c r="I1449" s="23"/>
      <c r="J1449" s="103"/>
      <c r="K1449" s="34"/>
      <c r="L1449" s="103"/>
      <c r="M1449" s="103"/>
      <c r="N1449" s="34"/>
      <c r="O1449" s="110"/>
      <c r="Q1449" s="253"/>
    </row>
    <row r="1450" spans="1:17" s="114" customFormat="1" x14ac:dyDescent="0.2">
      <c r="A1450" s="39"/>
      <c r="B1450" s="309"/>
      <c r="C1450" s="88"/>
      <c r="E1450" s="347"/>
      <c r="F1450" s="348"/>
      <c r="G1450" s="130"/>
      <c r="H1450" s="130"/>
      <c r="I1450" s="23"/>
      <c r="J1450" s="103"/>
      <c r="K1450" s="34"/>
      <c r="L1450" s="103"/>
      <c r="M1450" s="103"/>
      <c r="N1450" s="34"/>
      <c r="O1450" s="110"/>
      <c r="Q1450" s="253"/>
    </row>
    <row r="1451" spans="1:17" s="114" customFormat="1" x14ac:dyDescent="0.2">
      <c r="A1451" s="39"/>
      <c r="B1451" s="309"/>
      <c r="C1451" s="88"/>
      <c r="E1451" s="347"/>
      <c r="F1451" s="348"/>
      <c r="G1451" s="130"/>
      <c r="H1451" s="130"/>
      <c r="I1451" s="23"/>
      <c r="J1451" s="103"/>
      <c r="K1451" s="34"/>
      <c r="L1451" s="103"/>
      <c r="M1451" s="103"/>
      <c r="N1451" s="34"/>
      <c r="O1451" s="110"/>
      <c r="Q1451" s="253"/>
    </row>
    <row r="1452" spans="1:17" s="114" customFormat="1" x14ac:dyDescent="0.2">
      <c r="A1452" s="39"/>
      <c r="B1452" s="309"/>
      <c r="C1452" s="88"/>
      <c r="E1452" s="347"/>
      <c r="F1452" s="348"/>
      <c r="G1452" s="130"/>
      <c r="H1452" s="130"/>
      <c r="I1452" s="23"/>
      <c r="J1452" s="103"/>
      <c r="K1452" s="34"/>
      <c r="L1452" s="103"/>
      <c r="M1452" s="103"/>
      <c r="N1452" s="34"/>
      <c r="O1452" s="110"/>
      <c r="Q1452" s="253"/>
    </row>
    <row r="1453" spans="1:17" s="114" customFormat="1" x14ac:dyDescent="0.2">
      <c r="A1453" s="39"/>
      <c r="B1453" s="309"/>
      <c r="C1453" s="88"/>
      <c r="E1453" s="347"/>
      <c r="F1453" s="348"/>
      <c r="G1453" s="130"/>
      <c r="H1453" s="130"/>
      <c r="I1453" s="23"/>
      <c r="J1453" s="103"/>
      <c r="K1453" s="34"/>
      <c r="L1453" s="103"/>
      <c r="M1453" s="103"/>
      <c r="N1453" s="34"/>
      <c r="O1453" s="110"/>
      <c r="Q1453" s="253"/>
    </row>
    <row r="1454" spans="1:17" s="114" customFormat="1" x14ac:dyDescent="0.2">
      <c r="A1454" s="39"/>
      <c r="B1454" s="309"/>
      <c r="C1454" s="88"/>
      <c r="E1454" s="347"/>
      <c r="F1454" s="348"/>
      <c r="G1454" s="130"/>
      <c r="H1454" s="130"/>
      <c r="I1454" s="23"/>
      <c r="J1454" s="103"/>
      <c r="K1454" s="34"/>
      <c r="L1454" s="103"/>
      <c r="M1454" s="103"/>
      <c r="N1454" s="34"/>
      <c r="O1454" s="110"/>
      <c r="Q1454" s="253"/>
    </row>
    <row r="1455" spans="1:17" s="114" customFormat="1" x14ac:dyDescent="0.2">
      <c r="A1455" s="39"/>
      <c r="B1455" s="309"/>
      <c r="C1455" s="88"/>
      <c r="E1455" s="347"/>
      <c r="F1455" s="348"/>
      <c r="G1455" s="130"/>
      <c r="H1455" s="130"/>
      <c r="I1455" s="23"/>
      <c r="J1455" s="103"/>
      <c r="K1455" s="34"/>
      <c r="L1455" s="103"/>
      <c r="M1455" s="103"/>
      <c r="N1455" s="34"/>
      <c r="O1455" s="110"/>
      <c r="Q1455" s="253"/>
    </row>
    <row r="1456" spans="1:17" s="114" customFormat="1" x14ac:dyDescent="0.2">
      <c r="A1456" s="39"/>
      <c r="B1456" s="309"/>
      <c r="C1456" s="88"/>
      <c r="E1456" s="347"/>
      <c r="F1456" s="348"/>
      <c r="G1456" s="130"/>
      <c r="H1456" s="130"/>
      <c r="I1456" s="23"/>
      <c r="J1456" s="103"/>
      <c r="K1456" s="34"/>
      <c r="L1456" s="103"/>
      <c r="M1456" s="103"/>
      <c r="N1456" s="34"/>
      <c r="O1456" s="110"/>
      <c r="Q1456" s="253"/>
    </row>
    <row r="1457" spans="1:17" s="114" customFormat="1" x14ac:dyDescent="0.2">
      <c r="A1457" s="39"/>
      <c r="B1457" s="309"/>
      <c r="C1457" s="88"/>
      <c r="E1457" s="347"/>
      <c r="F1457" s="348"/>
      <c r="G1457" s="130"/>
      <c r="H1457" s="130"/>
      <c r="I1457" s="23"/>
      <c r="J1457" s="103"/>
      <c r="K1457" s="34"/>
      <c r="L1457" s="103"/>
      <c r="M1457" s="103"/>
      <c r="N1457" s="34"/>
      <c r="O1457" s="110"/>
      <c r="Q1457" s="253"/>
    </row>
    <row r="1458" spans="1:17" s="114" customFormat="1" x14ac:dyDescent="0.2">
      <c r="A1458" s="39"/>
      <c r="B1458" s="309"/>
      <c r="C1458" s="88"/>
      <c r="E1458" s="339"/>
      <c r="F1458" s="124"/>
      <c r="G1458" s="129"/>
      <c r="H1458" s="130"/>
      <c r="I1458" s="22"/>
      <c r="J1458" s="103"/>
      <c r="K1458" s="34"/>
      <c r="L1458" s="103"/>
      <c r="M1458" s="103"/>
      <c r="N1458" s="34"/>
      <c r="O1458" s="110"/>
      <c r="Q1458" s="253"/>
    </row>
    <row r="1459" spans="1:17" s="114" customFormat="1" x14ac:dyDescent="0.2">
      <c r="A1459" s="39"/>
      <c r="B1459" s="309"/>
      <c r="C1459" s="88"/>
      <c r="E1459" s="339"/>
      <c r="F1459" s="124"/>
      <c r="G1459" s="129"/>
      <c r="H1459" s="130"/>
      <c r="I1459" s="22"/>
      <c r="J1459" s="103"/>
      <c r="K1459" s="34"/>
      <c r="L1459" s="103"/>
      <c r="M1459" s="103"/>
      <c r="N1459" s="34"/>
      <c r="O1459" s="110"/>
      <c r="Q1459" s="253"/>
    </row>
    <row r="1460" spans="1:17" s="114" customFormat="1" x14ac:dyDescent="0.2">
      <c r="A1460" s="39"/>
      <c r="B1460" s="309"/>
      <c r="C1460" s="88"/>
      <c r="E1460" s="339"/>
      <c r="F1460" s="124"/>
      <c r="G1460" s="129"/>
      <c r="H1460" s="130"/>
      <c r="I1460" s="22"/>
      <c r="J1460" s="103"/>
      <c r="K1460" s="34"/>
      <c r="L1460" s="103"/>
      <c r="M1460" s="103"/>
      <c r="N1460" s="34"/>
      <c r="O1460" s="110"/>
      <c r="Q1460" s="253"/>
    </row>
    <row r="1461" spans="1:17" s="114" customFormat="1" x14ac:dyDescent="0.2">
      <c r="A1461" s="39"/>
      <c r="B1461" s="309"/>
      <c r="C1461" s="88"/>
      <c r="E1461" s="339"/>
      <c r="F1461" s="124"/>
      <c r="G1461" s="129"/>
      <c r="H1461" s="130"/>
      <c r="I1461" s="22"/>
      <c r="J1461" s="103"/>
      <c r="K1461" s="34"/>
      <c r="L1461" s="103"/>
      <c r="M1461" s="103"/>
      <c r="N1461" s="34"/>
      <c r="O1461" s="110"/>
      <c r="Q1461" s="253"/>
    </row>
    <row r="1462" spans="1:17" s="114" customFormat="1" x14ac:dyDescent="0.2">
      <c r="A1462" s="39"/>
      <c r="B1462" s="309"/>
      <c r="C1462" s="88"/>
      <c r="E1462" s="339"/>
      <c r="F1462" s="124"/>
      <c r="G1462" s="129"/>
      <c r="H1462" s="130"/>
      <c r="I1462" s="22"/>
      <c r="J1462" s="103"/>
      <c r="K1462" s="34"/>
      <c r="L1462" s="103"/>
      <c r="M1462" s="103"/>
      <c r="N1462" s="34"/>
      <c r="O1462" s="110"/>
      <c r="Q1462" s="253"/>
    </row>
    <row r="1463" spans="1:17" s="114" customFormat="1" x14ac:dyDescent="0.2">
      <c r="A1463" s="39"/>
      <c r="B1463" s="309"/>
      <c r="C1463" s="88"/>
      <c r="E1463" s="339"/>
      <c r="F1463" s="124"/>
      <c r="G1463" s="129"/>
      <c r="H1463" s="130"/>
      <c r="I1463" s="22"/>
      <c r="J1463" s="103"/>
      <c r="K1463" s="34"/>
      <c r="L1463" s="103"/>
      <c r="M1463" s="103"/>
      <c r="N1463" s="34"/>
      <c r="O1463" s="110"/>
      <c r="Q1463" s="253"/>
    </row>
    <row r="1464" spans="1:17" s="114" customFormat="1" x14ac:dyDescent="0.2">
      <c r="A1464" s="39"/>
      <c r="B1464" s="309"/>
      <c r="C1464" s="88"/>
      <c r="E1464" s="339"/>
      <c r="F1464" s="124"/>
      <c r="G1464" s="129"/>
      <c r="H1464" s="130"/>
      <c r="I1464" s="22"/>
      <c r="J1464" s="103"/>
      <c r="K1464" s="34"/>
      <c r="L1464" s="103"/>
      <c r="M1464" s="103"/>
      <c r="N1464" s="34"/>
      <c r="O1464" s="110"/>
      <c r="Q1464" s="253"/>
    </row>
    <row r="1465" spans="1:17" s="114" customFormat="1" x14ac:dyDescent="0.2">
      <c r="A1465" s="39"/>
      <c r="B1465" s="309"/>
      <c r="C1465" s="88"/>
      <c r="E1465" s="339"/>
      <c r="F1465" s="124"/>
      <c r="G1465" s="129"/>
      <c r="H1465" s="130"/>
      <c r="I1465" s="22"/>
      <c r="J1465" s="103"/>
      <c r="K1465" s="34"/>
      <c r="L1465" s="103"/>
      <c r="M1465" s="103"/>
      <c r="N1465" s="34"/>
      <c r="O1465" s="110"/>
      <c r="Q1465" s="253"/>
    </row>
    <row r="1466" spans="1:17" s="114" customFormat="1" x14ac:dyDescent="0.2">
      <c r="A1466" s="39"/>
      <c r="B1466" s="309"/>
      <c r="C1466" s="88"/>
      <c r="E1466" s="339"/>
      <c r="F1466" s="124"/>
      <c r="G1466" s="129"/>
      <c r="H1466" s="130"/>
      <c r="I1466" s="22"/>
      <c r="J1466" s="103"/>
      <c r="K1466" s="34"/>
      <c r="L1466" s="103"/>
      <c r="M1466" s="103"/>
      <c r="N1466" s="34"/>
      <c r="O1466" s="110"/>
      <c r="Q1466" s="253"/>
    </row>
    <row r="1467" spans="1:17" s="114" customFormat="1" x14ac:dyDescent="0.2">
      <c r="A1467" s="39"/>
      <c r="B1467" s="309"/>
      <c r="C1467" s="88"/>
      <c r="E1467" s="339"/>
      <c r="F1467" s="124"/>
      <c r="G1467" s="129"/>
      <c r="H1467" s="130"/>
      <c r="I1467" s="22"/>
      <c r="J1467" s="103"/>
      <c r="K1467" s="34"/>
      <c r="L1467" s="103"/>
      <c r="M1467" s="103"/>
      <c r="N1467" s="34"/>
      <c r="O1467" s="110"/>
      <c r="Q1467" s="253"/>
    </row>
    <row r="1468" spans="1:17" s="114" customFormat="1" x14ac:dyDescent="0.2">
      <c r="A1468" s="39"/>
      <c r="B1468" s="309"/>
      <c r="C1468" s="88"/>
      <c r="E1468" s="339"/>
      <c r="F1468" s="124"/>
      <c r="G1468" s="129"/>
      <c r="H1468" s="130"/>
      <c r="I1468" s="22"/>
      <c r="J1468" s="103"/>
      <c r="K1468" s="34"/>
      <c r="L1468" s="103"/>
      <c r="M1468" s="103"/>
      <c r="N1468" s="34"/>
      <c r="O1468" s="110"/>
      <c r="Q1468" s="253"/>
    </row>
    <row r="1469" spans="1:17" s="114" customFormat="1" x14ac:dyDescent="0.2">
      <c r="A1469" s="39"/>
      <c r="B1469" s="309"/>
      <c r="C1469" s="88"/>
      <c r="E1469" s="339"/>
      <c r="F1469" s="124"/>
      <c r="G1469" s="129"/>
      <c r="H1469" s="130"/>
      <c r="I1469" s="22"/>
      <c r="J1469" s="103"/>
      <c r="K1469" s="34"/>
      <c r="L1469" s="103"/>
      <c r="M1469" s="103"/>
      <c r="N1469" s="34"/>
      <c r="O1469" s="110"/>
      <c r="Q1469" s="253"/>
    </row>
    <row r="1470" spans="1:17" s="114" customFormat="1" x14ac:dyDescent="0.2">
      <c r="A1470" s="39"/>
      <c r="B1470" s="309"/>
      <c r="C1470" s="88"/>
      <c r="E1470" s="339"/>
      <c r="F1470" s="124"/>
      <c r="G1470" s="129"/>
      <c r="H1470" s="130"/>
      <c r="I1470" s="22"/>
      <c r="J1470" s="103"/>
      <c r="K1470" s="34"/>
      <c r="L1470" s="103"/>
      <c r="M1470" s="103"/>
      <c r="N1470" s="34"/>
      <c r="O1470" s="110"/>
      <c r="Q1470" s="253"/>
    </row>
    <row r="1471" spans="1:17" s="114" customFormat="1" x14ac:dyDescent="0.2">
      <c r="A1471" s="39"/>
      <c r="B1471" s="309"/>
      <c r="C1471" s="88"/>
      <c r="E1471" s="339"/>
      <c r="F1471" s="124"/>
      <c r="G1471" s="129"/>
      <c r="H1471" s="130"/>
      <c r="I1471" s="22"/>
      <c r="J1471" s="103"/>
      <c r="K1471" s="34"/>
      <c r="L1471" s="103"/>
      <c r="M1471" s="103"/>
      <c r="N1471" s="34"/>
      <c r="O1471" s="110"/>
      <c r="Q1471" s="253"/>
    </row>
    <row r="1472" spans="1:17" s="114" customFormat="1" x14ac:dyDescent="0.2">
      <c r="A1472" s="39"/>
      <c r="B1472" s="309"/>
      <c r="C1472" s="88"/>
      <c r="E1472" s="339"/>
      <c r="F1472" s="124"/>
      <c r="G1472" s="129"/>
      <c r="H1472" s="130"/>
      <c r="I1472" s="22"/>
      <c r="J1472" s="103"/>
      <c r="K1472" s="34"/>
      <c r="L1472" s="103"/>
      <c r="M1472" s="103"/>
      <c r="N1472" s="34"/>
      <c r="O1472" s="110"/>
      <c r="Q1472" s="253"/>
    </row>
    <row r="1473" spans="1:17" s="114" customFormat="1" x14ac:dyDescent="0.2">
      <c r="A1473" s="39"/>
      <c r="B1473" s="309"/>
      <c r="C1473" s="88"/>
      <c r="E1473" s="339"/>
      <c r="F1473" s="124"/>
      <c r="G1473" s="129"/>
      <c r="H1473" s="130"/>
      <c r="I1473" s="22"/>
      <c r="J1473" s="103"/>
      <c r="K1473" s="34"/>
      <c r="L1473" s="103"/>
      <c r="M1473" s="103"/>
      <c r="N1473" s="34"/>
      <c r="O1473" s="110"/>
      <c r="Q1473" s="253"/>
    </row>
    <row r="1474" spans="1:17" s="114" customFormat="1" x14ac:dyDescent="0.2">
      <c r="A1474" s="39"/>
      <c r="B1474" s="309"/>
      <c r="C1474" s="88"/>
      <c r="E1474" s="339"/>
      <c r="F1474" s="124"/>
      <c r="G1474" s="129"/>
      <c r="H1474" s="130"/>
      <c r="I1474" s="22"/>
      <c r="J1474" s="103"/>
      <c r="K1474" s="34"/>
      <c r="L1474" s="103"/>
      <c r="M1474" s="103"/>
      <c r="N1474" s="34"/>
      <c r="O1474" s="110"/>
      <c r="Q1474" s="253"/>
    </row>
    <row r="1475" spans="1:17" s="114" customFormat="1" x14ac:dyDescent="0.2">
      <c r="A1475" s="39"/>
      <c r="B1475" s="309"/>
      <c r="C1475" s="88"/>
      <c r="E1475" s="339"/>
      <c r="F1475" s="124"/>
      <c r="G1475" s="129"/>
      <c r="H1475" s="130"/>
      <c r="I1475" s="22"/>
      <c r="J1475" s="103"/>
      <c r="K1475" s="34"/>
      <c r="L1475" s="103"/>
      <c r="M1475" s="103"/>
      <c r="N1475" s="34"/>
      <c r="O1475" s="110"/>
      <c r="Q1475" s="253"/>
    </row>
    <row r="1476" spans="1:17" s="114" customFormat="1" x14ac:dyDescent="0.2">
      <c r="A1476" s="39"/>
      <c r="B1476" s="309"/>
      <c r="C1476" s="88"/>
      <c r="E1476" s="339"/>
      <c r="F1476" s="124"/>
      <c r="G1476" s="129"/>
      <c r="H1476" s="130"/>
      <c r="I1476" s="22"/>
      <c r="J1476" s="103"/>
      <c r="K1476" s="34"/>
      <c r="L1476" s="103"/>
      <c r="M1476" s="103"/>
      <c r="N1476" s="34"/>
      <c r="O1476" s="110"/>
      <c r="Q1476" s="253"/>
    </row>
    <row r="1477" spans="1:17" s="114" customFormat="1" x14ac:dyDescent="0.2">
      <c r="A1477" s="39"/>
      <c r="B1477" s="309"/>
      <c r="C1477" s="88"/>
      <c r="E1477" s="339"/>
      <c r="F1477" s="124"/>
      <c r="G1477" s="129"/>
      <c r="H1477" s="130"/>
      <c r="I1477" s="22"/>
      <c r="J1477" s="103"/>
      <c r="K1477" s="34"/>
      <c r="L1477" s="103"/>
      <c r="M1477" s="103"/>
      <c r="N1477" s="34"/>
      <c r="O1477" s="110"/>
      <c r="Q1477" s="253"/>
    </row>
    <row r="1478" spans="1:17" s="114" customFormat="1" x14ac:dyDescent="0.2">
      <c r="A1478" s="39"/>
      <c r="B1478" s="309"/>
      <c r="C1478" s="88"/>
      <c r="E1478" s="339"/>
      <c r="F1478" s="124"/>
      <c r="G1478" s="129"/>
      <c r="H1478" s="130"/>
      <c r="I1478" s="22"/>
      <c r="J1478" s="103"/>
      <c r="K1478" s="34"/>
      <c r="L1478" s="103"/>
      <c r="M1478" s="103"/>
      <c r="N1478" s="34"/>
      <c r="O1478" s="110"/>
      <c r="Q1478" s="253"/>
    </row>
    <row r="1479" spans="1:17" s="114" customFormat="1" x14ac:dyDescent="0.2">
      <c r="A1479" s="39"/>
      <c r="B1479" s="309"/>
      <c r="C1479" s="88"/>
      <c r="E1479" s="339"/>
      <c r="F1479" s="124"/>
      <c r="G1479" s="129"/>
      <c r="H1479" s="130"/>
      <c r="I1479" s="22"/>
      <c r="J1479" s="103"/>
      <c r="K1479" s="34"/>
      <c r="L1479" s="103"/>
      <c r="M1479" s="103"/>
      <c r="N1479" s="34"/>
      <c r="O1479" s="110"/>
      <c r="Q1479" s="253"/>
    </row>
    <row r="1480" spans="1:17" s="114" customFormat="1" x14ac:dyDescent="0.2">
      <c r="A1480" s="39"/>
      <c r="B1480" s="309"/>
      <c r="C1480" s="88"/>
      <c r="E1480" s="339"/>
      <c r="F1480" s="124"/>
      <c r="G1480" s="129"/>
      <c r="H1480" s="130"/>
      <c r="I1480" s="22"/>
      <c r="J1480" s="103"/>
      <c r="K1480" s="34"/>
      <c r="L1480" s="103"/>
      <c r="M1480" s="103"/>
      <c r="N1480" s="34"/>
      <c r="O1480" s="110"/>
      <c r="Q1480" s="253"/>
    </row>
    <row r="1481" spans="1:17" s="114" customFormat="1" x14ac:dyDescent="0.2">
      <c r="A1481" s="39"/>
      <c r="B1481" s="309"/>
      <c r="C1481" s="88"/>
      <c r="E1481" s="339"/>
      <c r="F1481" s="124"/>
      <c r="G1481" s="129"/>
      <c r="H1481" s="130"/>
      <c r="I1481" s="22"/>
      <c r="J1481" s="103"/>
      <c r="K1481" s="34"/>
      <c r="L1481" s="103"/>
      <c r="M1481" s="103"/>
      <c r="N1481" s="34"/>
      <c r="O1481" s="110"/>
      <c r="Q1481" s="253"/>
    </row>
    <row r="1482" spans="1:17" s="114" customFormat="1" x14ac:dyDescent="0.2">
      <c r="A1482" s="39"/>
      <c r="B1482" s="309"/>
      <c r="C1482" s="88"/>
      <c r="E1482" s="339"/>
      <c r="F1482" s="124"/>
      <c r="G1482" s="129"/>
      <c r="H1482" s="130"/>
      <c r="I1482" s="22"/>
      <c r="J1482" s="103"/>
      <c r="K1482" s="34"/>
      <c r="L1482" s="103"/>
      <c r="M1482" s="103"/>
      <c r="N1482" s="34"/>
      <c r="O1482" s="110"/>
      <c r="Q1482" s="253"/>
    </row>
    <row r="1483" spans="1:17" s="114" customFormat="1" x14ac:dyDescent="0.2">
      <c r="A1483" s="39"/>
      <c r="B1483" s="309"/>
      <c r="C1483" s="88"/>
      <c r="E1483" s="339"/>
      <c r="F1483" s="124"/>
      <c r="G1483" s="129"/>
      <c r="H1483" s="130"/>
      <c r="I1483" s="22"/>
      <c r="J1483" s="103"/>
      <c r="K1483" s="34"/>
      <c r="L1483" s="103"/>
      <c r="M1483" s="103"/>
      <c r="N1483" s="34"/>
      <c r="O1483" s="110"/>
      <c r="Q1483" s="253"/>
    </row>
    <row r="1484" spans="1:17" s="114" customFormat="1" x14ac:dyDescent="0.2">
      <c r="A1484" s="39"/>
      <c r="B1484" s="309"/>
      <c r="C1484" s="88"/>
      <c r="E1484" s="339"/>
      <c r="F1484" s="124"/>
      <c r="G1484" s="129"/>
      <c r="H1484" s="130"/>
      <c r="I1484" s="22"/>
      <c r="J1484" s="103"/>
      <c r="K1484" s="34"/>
      <c r="L1484" s="103"/>
      <c r="M1484" s="103"/>
      <c r="N1484" s="34"/>
      <c r="O1484" s="110"/>
      <c r="Q1484" s="253"/>
    </row>
    <row r="1485" spans="1:17" s="114" customFormat="1" x14ac:dyDescent="0.2">
      <c r="A1485" s="39"/>
      <c r="B1485" s="309"/>
      <c r="C1485" s="88"/>
      <c r="E1485" s="339"/>
      <c r="F1485" s="124"/>
      <c r="G1485" s="129"/>
      <c r="H1485" s="130"/>
      <c r="I1485" s="22"/>
      <c r="J1485" s="103"/>
      <c r="K1485" s="34"/>
      <c r="L1485" s="103"/>
      <c r="M1485" s="103"/>
      <c r="N1485" s="34"/>
      <c r="O1485" s="110"/>
      <c r="Q1485" s="253"/>
    </row>
    <row r="1486" spans="1:17" s="114" customFormat="1" x14ac:dyDescent="0.2">
      <c r="A1486" s="39"/>
      <c r="B1486" s="309"/>
      <c r="C1486" s="88"/>
      <c r="E1486" s="339"/>
      <c r="F1486" s="124"/>
      <c r="G1486" s="129"/>
      <c r="H1486" s="130"/>
      <c r="I1486" s="22"/>
      <c r="J1486" s="103"/>
      <c r="K1486" s="34"/>
      <c r="L1486" s="103"/>
      <c r="M1486" s="103"/>
      <c r="N1486" s="34"/>
      <c r="O1486" s="110"/>
      <c r="Q1486" s="253"/>
    </row>
    <row r="1487" spans="1:17" s="114" customFormat="1" x14ac:dyDescent="0.2">
      <c r="A1487" s="39"/>
      <c r="B1487" s="309"/>
      <c r="C1487" s="88"/>
      <c r="E1487" s="339"/>
      <c r="F1487" s="124"/>
      <c r="G1487" s="129"/>
      <c r="H1487" s="130"/>
      <c r="I1487" s="22"/>
      <c r="J1487" s="103"/>
      <c r="K1487" s="34"/>
      <c r="L1487" s="103"/>
      <c r="M1487" s="103"/>
      <c r="N1487" s="34"/>
      <c r="O1487" s="110"/>
      <c r="Q1487" s="253"/>
    </row>
    <row r="1488" spans="1:17" s="114" customFormat="1" x14ac:dyDescent="0.2">
      <c r="A1488" s="39"/>
      <c r="B1488" s="309"/>
      <c r="C1488" s="88"/>
      <c r="E1488" s="339"/>
      <c r="F1488" s="124"/>
      <c r="G1488" s="129"/>
      <c r="H1488" s="130"/>
      <c r="I1488" s="22"/>
      <c r="J1488" s="103"/>
      <c r="K1488" s="34"/>
      <c r="L1488" s="103"/>
      <c r="M1488" s="103"/>
      <c r="N1488" s="34"/>
      <c r="O1488" s="110"/>
      <c r="Q1488" s="253"/>
    </row>
    <row r="1489" spans="1:17" s="114" customFormat="1" x14ac:dyDescent="0.2">
      <c r="A1489" s="39"/>
      <c r="B1489" s="309"/>
      <c r="C1489" s="88"/>
      <c r="E1489" s="339"/>
      <c r="F1489" s="124"/>
      <c r="G1489" s="129"/>
      <c r="H1489" s="130"/>
      <c r="I1489" s="22"/>
      <c r="J1489" s="103"/>
      <c r="K1489" s="34"/>
      <c r="L1489" s="103"/>
      <c r="M1489" s="103"/>
      <c r="N1489" s="34"/>
      <c r="O1489" s="110"/>
      <c r="Q1489" s="253"/>
    </row>
    <row r="1490" spans="1:17" s="114" customFormat="1" x14ac:dyDescent="0.2">
      <c r="A1490" s="39"/>
      <c r="B1490" s="309"/>
      <c r="C1490" s="88"/>
      <c r="E1490" s="339"/>
      <c r="F1490" s="124"/>
      <c r="G1490" s="129"/>
      <c r="H1490" s="130"/>
      <c r="I1490" s="22"/>
      <c r="J1490" s="103"/>
      <c r="K1490" s="34"/>
      <c r="L1490" s="103"/>
      <c r="M1490" s="103"/>
      <c r="N1490" s="34"/>
      <c r="O1490" s="110"/>
      <c r="Q1490" s="253"/>
    </row>
    <row r="1491" spans="1:17" s="114" customFormat="1" x14ac:dyDescent="0.2">
      <c r="A1491" s="39"/>
      <c r="B1491" s="309"/>
      <c r="C1491" s="88"/>
      <c r="E1491" s="339"/>
      <c r="F1491" s="124"/>
      <c r="G1491" s="129"/>
      <c r="H1491" s="130"/>
      <c r="I1491" s="22"/>
      <c r="J1491" s="103"/>
      <c r="K1491" s="34"/>
      <c r="L1491" s="103"/>
      <c r="M1491" s="103"/>
      <c r="N1491" s="34"/>
      <c r="O1491" s="110"/>
      <c r="Q1491" s="253"/>
    </row>
    <row r="1492" spans="1:17" s="114" customFormat="1" x14ac:dyDescent="0.2">
      <c r="A1492" s="39"/>
      <c r="B1492" s="309"/>
      <c r="C1492" s="88"/>
      <c r="E1492" s="339"/>
      <c r="F1492" s="124"/>
      <c r="G1492" s="129"/>
      <c r="H1492" s="130"/>
      <c r="I1492" s="22"/>
      <c r="J1492" s="103"/>
      <c r="K1492" s="34"/>
      <c r="L1492" s="103"/>
      <c r="M1492" s="103"/>
      <c r="N1492" s="34"/>
      <c r="O1492" s="110"/>
      <c r="Q1492" s="253"/>
    </row>
    <row r="1493" spans="1:17" s="114" customFormat="1" x14ac:dyDescent="0.2">
      <c r="A1493" s="39"/>
      <c r="B1493" s="309"/>
      <c r="C1493" s="88"/>
      <c r="E1493" s="339"/>
      <c r="F1493" s="124"/>
      <c r="G1493" s="129"/>
      <c r="H1493" s="130"/>
      <c r="I1493" s="22"/>
      <c r="J1493" s="103"/>
      <c r="K1493" s="34"/>
      <c r="L1493" s="103"/>
      <c r="M1493" s="103"/>
      <c r="N1493" s="34"/>
      <c r="O1493" s="110"/>
      <c r="Q1493" s="253"/>
    </row>
    <row r="1494" spans="1:17" s="114" customFormat="1" x14ac:dyDescent="0.2">
      <c r="A1494" s="39"/>
      <c r="B1494" s="309"/>
      <c r="C1494" s="88"/>
      <c r="E1494" s="339"/>
      <c r="F1494" s="124"/>
      <c r="G1494" s="129"/>
      <c r="H1494" s="130"/>
      <c r="I1494" s="22"/>
      <c r="J1494" s="103"/>
      <c r="K1494" s="34"/>
      <c r="L1494" s="103"/>
      <c r="M1494" s="103"/>
      <c r="N1494" s="34"/>
      <c r="O1494" s="110"/>
      <c r="Q1494" s="253"/>
    </row>
    <row r="1495" spans="1:17" s="114" customFormat="1" x14ac:dyDescent="0.2">
      <c r="A1495" s="39"/>
      <c r="B1495" s="309"/>
      <c r="C1495" s="88"/>
      <c r="E1495" s="339"/>
      <c r="F1495" s="124"/>
      <c r="G1495" s="129"/>
      <c r="H1495" s="130"/>
      <c r="I1495" s="22"/>
      <c r="J1495" s="103"/>
      <c r="K1495" s="34"/>
      <c r="L1495" s="103"/>
      <c r="M1495" s="103"/>
      <c r="N1495" s="34"/>
      <c r="O1495" s="110"/>
      <c r="Q1495" s="253"/>
    </row>
    <row r="1496" spans="1:17" s="114" customFormat="1" x14ac:dyDescent="0.2">
      <c r="A1496" s="39"/>
      <c r="B1496" s="309"/>
      <c r="C1496" s="88"/>
      <c r="E1496" s="339"/>
      <c r="F1496" s="124"/>
      <c r="G1496" s="129"/>
      <c r="H1496" s="130"/>
      <c r="I1496" s="22"/>
      <c r="J1496" s="103"/>
      <c r="K1496" s="34"/>
      <c r="L1496" s="103"/>
      <c r="M1496" s="103"/>
      <c r="N1496" s="34"/>
      <c r="O1496" s="110"/>
      <c r="Q1496" s="253"/>
    </row>
    <row r="1497" spans="1:17" s="114" customFormat="1" x14ac:dyDescent="0.2">
      <c r="A1497" s="39"/>
      <c r="B1497" s="309"/>
      <c r="C1497" s="88"/>
      <c r="E1497" s="339"/>
      <c r="F1497" s="124"/>
      <c r="G1497" s="129"/>
      <c r="H1497" s="130"/>
      <c r="I1497" s="22"/>
      <c r="J1497" s="103"/>
      <c r="K1497" s="34"/>
      <c r="L1497" s="103"/>
      <c r="M1497" s="103"/>
      <c r="N1497" s="34"/>
      <c r="O1497" s="110"/>
      <c r="Q1497" s="253"/>
    </row>
    <row r="1498" spans="1:17" s="114" customFormat="1" x14ac:dyDescent="0.2">
      <c r="A1498" s="39"/>
      <c r="B1498" s="309"/>
      <c r="C1498" s="88"/>
      <c r="E1498" s="339"/>
      <c r="F1498" s="124"/>
      <c r="G1498" s="129"/>
      <c r="H1498" s="130"/>
      <c r="I1498" s="22"/>
      <c r="J1498" s="103"/>
      <c r="K1498" s="34"/>
      <c r="L1498" s="103"/>
      <c r="M1498" s="103"/>
      <c r="N1498" s="34"/>
      <c r="O1498" s="110"/>
      <c r="Q1498" s="253"/>
    </row>
    <row r="1499" spans="1:17" s="114" customFormat="1" x14ac:dyDescent="0.2">
      <c r="A1499" s="39"/>
      <c r="B1499" s="309"/>
      <c r="C1499" s="88"/>
      <c r="E1499" s="339"/>
      <c r="F1499" s="124"/>
      <c r="G1499" s="129"/>
      <c r="H1499" s="130"/>
      <c r="I1499" s="22"/>
      <c r="J1499" s="103"/>
      <c r="K1499" s="34"/>
      <c r="L1499" s="103"/>
      <c r="M1499" s="103"/>
      <c r="N1499" s="34"/>
      <c r="O1499" s="110"/>
      <c r="Q1499" s="253"/>
    </row>
    <row r="1500" spans="1:17" s="114" customFormat="1" x14ac:dyDescent="0.2">
      <c r="A1500" s="39"/>
      <c r="B1500" s="309"/>
      <c r="C1500" s="88"/>
      <c r="E1500" s="339"/>
      <c r="F1500" s="124"/>
      <c r="G1500" s="129"/>
      <c r="H1500" s="130"/>
      <c r="I1500" s="22"/>
      <c r="J1500" s="103"/>
      <c r="K1500" s="34"/>
      <c r="L1500" s="103"/>
      <c r="M1500" s="103"/>
      <c r="N1500" s="34"/>
      <c r="O1500" s="110"/>
      <c r="Q1500" s="253"/>
    </row>
    <row r="1501" spans="1:17" s="114" customFormat="1" x14ac:dyDescent="0.2">
      <c r="A1501" s="39"/>
      <c r="B1501" s="309"/>
      <c r="C1501" s="88"/>
      <c r="E1501" s="339"/>
      <c r="F1501" s="124"/>
      <c r="G1501" s="129"/>
      <c r="H1501" s="130"/>
      <c r="I1501" s="22"/>
      <c r="J1501" s="103"/>
      <c r="K1501" s="34"/>
      <c r="L1501" s="103"/>
      <c r="M1501" s="103"/>
      <c r="N1501" s="34"/>
      <c r="O1501" s="110"/>
      <c r="Q1501" s="253"/>
    </row>
    <row r="1502" spans="1:17" s="114" customFormat="1" x14ac:dyDescent="0.2">
      <c r="A1502" s="39"/>
      <c r="B1502" s="309"/>
      <c r="C1502" s="88"/>
      <c r="E1502" s="339"/>
      <c r="F1502" s="124"/>
      <c r="G1502" s="129"/>
      <c r="H1502" s="130"/>
      <c r="I1502" s="22"/>
      <c r="J1502" s="103"/>
      <c r="K1502" s="34"/>
      <c r="L1502" s="103"/>
      <c r="M1502" s="103"/>
      <c r="N1502" s="34"/>
      <c r="O1502" s="110"/>
      <c r="Q1502" s="253"/>
    </row>
    <row r="1503" spans="1:17" s="114" customFormat="1" x14ac:dyDescent="0.2">
      <c r="A1503" s="39"/>
      <c r="B1503" s="309"/>
      <c r="C1503" s="88"/>
      <c r="E1503" s="339"/>
      <c r="F1503" s="124"/>
      <c r="G1503" s="129"/>
      <c r="H1503" s="130"/>
      <c r="I1503" s="22"/>
      <c r="J1503" s="103"/>
      <c r="K1503" s="34"/>
      <c r="L1503" s="103"/>
      <c r="M1503" s="103"/>
      <c r="N1503" s="34"/>
      <c r="O1503" s="110"/>
      <c r="Q1503" s="253"/>
    </row>
    <row r="1504" spans="1:17" s="114" customFormat="1" x14ac:dyDescent="0.2">
      <c r="A1504" s="39"/>
      <c r="B1504" s="309"/>
      <c r="C1504" s="88"/>
      <c r="E1504" s="339"/>
      <c r="F1504" s="124"/>
      <c r="G1504" s="129"/>
      <c r="H1504" s="130"/>
      <c r="I1504" s="22"/>
      <c r="J1504" s="103"/>
      <c r="K1504" s="34"/>
      <c r="L1504" s="103"/>
      <c r="M1504" s="103"/>
      <c r="N1504" s="34"/>
      <c r="O1504" s="110"/>
      <c r="Q1504" s="253"/>
    </row>
    <row r="1505" spans="1:17" s="114" customFormat="1" x14ac:dyDescent="0.2">
      <c r="A1505" s="39"/>
      <c r="B1505" s="309"/>
      <c r="C1505" s="88"/>
      <c r="E1505" s="339"/>
      <c r="F1505" s="124"/>
      <c r="G1505" s="129"/>
      <c r="H1505" s="130"/>
      <c r="I1505" s="22"/>
      <c r="J1505" s="103"/>
      <c r="K1505" s="34"/>
      <c r="L1505" s="103"/>
      <c r="M1505" s="103"/>
      <c r="N1505" s="34"/>
      <c r="O1505" s="110"/>
      <c r="Q1505" s="253"/>
    </row>
    <row r="1506" spans="1:17" s="114" customFormat="1" x14ac:dyDescent="0.2">
      <c r="A1506" s="39"/>
      <c r="B1506" s="309"/>
      <c r="C1506" s="88"/>
      <c r="E1506" s="339"/>
      <c r="F1506" s="124"/>
      <c r="G1506" s="129"/>
      <c r="H1506" s="130"/>
      <c r="I1506" s="22"/>
      <c r="J1506" s="103"/>
      <c r="K1506" s="34"/>
      <c r="L1506" s="103"/>
      <c r="M1506" s="103"/>
      <c r="N1506" s="34"/>
      <c r="O1506" s="110"/>
      <c r="Q1506" s="253"/>
    </row>
    <row r="1507" spans="1:17" s="114" customFormat="1" x14ac:dyDescent="0.2">
      <c r="A1507" s="39"/>
      <c r="B1507" s="309"/>
      <c r="C1507" s="88"/>
      <c r="E1507" s="339"/>
      <c r="F1507" s="124"/>
      <c r="G1507" s="129"/>
      <c r="H1507" s="130"/>
      <c r="I1507" s="22"/>
      <c r="J1507" s="103"/>
      <c r="K1507" s="34"/>
      <c r="L1507" s="103"/>
      <c r="M1507" s="103"/>
      <c r="N1507" s="34"/>
      <c r="O1507" s="110"/>
      <c r="Q1507" s="253"/>
    </row>
    <row r="1508" spans="1:17" s="114" customFormat="1" x14ac:dyDescent="0.2">
      <c r="A1508" s="39"/>
      <c r="B1508" s="309"/>
      <c r="C1508" s="88"/>
      <c r="E1508" s="339"/>
      <c r="F1508" s="124"/>
      <c r="G1508" s="129"/>
      <c r="H1508" s="130"/>
      <c r="I1508" s="22"/>
      <c r="J1508" s="103"/>
      <c r="K1508" s="34"/>
      <c r="L1508" s="103"/>
      <c r="M1508" s="103"/>
      <c r="N1508" s="34"/>
      <c r="O1508" s="110"/>
      <c r="Q1508" s="253"/>
    </row>
    <row r="1509" spans="1:17" s="114" customFormat="1" x14ac:dyDescent="0.2">
      <c r="A1509" s="39"/>
      <c r="B1509" s="309"/>
      <c r="C1509" s="88"/>
      <c r="E1509" s="339"/>
      <c r="F1509" s="124"/>
      <c r="G1509" s="129"/>
      <c r="H1509" s="130"/>
      <c r="I1509" s="22"/>
      <c r="J1509" s="103"/>
      <c r="K1509" s="34"/>
      <c r="L1509" s="103"/>
      <c r="M1509" s="103"/>
      <c r="N1509" s="34"/>
      <c r="O1509" s="110"/>
      <c r="Q1509" s="253"/>
    </row>
    <row r="1510" spans="1:17" s="114" customFormat="1" x14ac:dyDescent="0.2">
      <c r="A1510" s="39"/>
      <c r="B1510" s="309"/>
      <c r="C1510" s="88"/>
      <c r="E1510" s="339"/>
      <c r="F1510" s="124"/>
      <c r="G1510" s="129"/>
      <c r="H1510" s="130"/>
      <c r="I1510" s="22"/>
      <c r="J1510" s="103"/>
      <c r="K1510" s="34"/>
      <c r="L1510" s="103"/>
      <c r="M1510" s="103"/>
      <c r="N1510" s="34"/>
      <c r="O1510" s="110"/>
      <c r="Q1510" s="253"/>
    </row>
    <row r="1511" spans="1:17" s="114" customFormat="1" x14ac:dyDescent="0.2">
      <c r="A1511" s="39"/>
      <c r="B1511" s="309"/>
      <c r="C1511" s="88"/>
      <c r="E1511" s="339"/>
      <c r="F1511" s="124"/>
      <c r="G1511" s="129"/>
      <c r="H1511" s="130"/>
      <c r="I1511" s="22"/>
      <c r="J1511" s="103"/>
      <c r="K1511" s="34"/>
      <c r="L1511" s="103"/>
      <c r="M1511" s="103"/>
      <c r="N1511" s="34"/>
      <c r="O1511" s="110"/>
      <c r="Q1511" s="253"/>
    </row>
    <row r="1512" spans="1:17" s="114" customFormat="1" x14ac:dyDescent="0.2">
      <c r="A1512" s="39"/>
      <c r="B1512" s="309"/>
      <c r="C1512" s="88"/>
      <c r="E1512" s="339"/>
      <c r="F1512" s="124"/>
      <c r="G1512" s="129"/>
      <c r="H1512" s="130"/>
      <c r="I1512" s="22"/>
      <c r="J1512" s="103"/>
      <c r="K1512" s="34"/>
      <c r="L1512" s="103"/>
      <c r="M1512" s="103"/>
      <c r="N1512" s="34"/>
      <c r="O1512" s="110"/>
      <c r="Q1512" s="253"/>
    </row>
    <row r="1513" spans="1:17" s="114" customFormat="1" x14ac:dyDescent="0.2">
      <c r="A1513" s="39"/>
      <c r="B1513" s="309"/>
      <c r="C1513" s="88"/>
      <c r="E1513" s="339"/>
      <c r="F1513" s="124"/>
      <c r="G1513" s="129"/>
      <c r="H1513" s="130"/>
      <c r="I1513" s="22"/>
      <c r="J1513" s="103"/>
      <c r="K1513" s="34"/>
      <c r="L1513" s="103"/>
      <c r="M1513" s="103"/>
      <c r="N1513" s="34"/>
      <c r="O1513" s="110"/>
      <c r="Q1513" s="253"/>
    </row>
    <row r="1514" spans="1:17" s="114" customFormat="1" x14ac:dyDescent="0.2">
      <c r="A1514" s="39"/>
      <c r="B1514" s="309"/>
      <c r="C1514" s="88"/>
      <c r="E1514" s="339"/>
      <c r="F1514" s="124"/>
      <c r="G1514" s="129"/>
      <c r="H1514" s="130"/>
      <c r="I1514" s="22"/>
      <c r="J1514" s="103"/>
      <c r="K1514" s="34"/>
      <c r="L1514" s="103"/>
      <c r="M1514" s="103"/>
      <c r="N1514" s="34"/>
      <c r="O1514" s="110"/>
      <c r="Q1514" s="253"/>
    </row>
    <row r="1515" spans="1:17" s="114" customFormat="1" x14ac:dyDescent="0.2">
      <c r="A1515" s="39"/>
      <c r="B1515" s="309"/>
      <c r="C1515" s="88"/>
      <c r="E1515" s="339"/>
      <c r="F1515" s="124"/>
      <c r="G1515" s="129"/>
      <c r="H1515" s="130"/>
      <c r="I1515" s="22"/>
      <c r="J1515" s="103"/>
      <c r="K1515" s="34"/>
      <c r="L1515" s="103"/>
      <c r="M1515" s="103"/>
      <c r="N1515" s="34"/>
      <c r="O1515" s="110"/>
      <c r="Q1515" s="253"/>
    </row>
    <row r="1516" spans="1:17" s="114" customFormat="1" x14ac:dyDescent="0.2">
      <c r="A1516" s="39"/>
      <c r="B1516" s="309"/>
      <c r="C1516" s="88"/>
      <c r="E1516" s="339"/>
      <c r="F1516" s="124"/>
      <c r="G1516" s="129"/>
      <c r="H1516" s="130"/>
      <c r="I1516" s="22"/>
      <c r="J1516" s="103"/>
      <c r="K1516" s="34"/>
      <c r="L1516" s="103"/>
      <c r="M1516" s="103"/>
      <c r="N1516" s="34"/>
      <c r="O1516" s="110"/>
      <c r="Q1516" s="253"/>
    </row>
    <row r="1517" spans="1:17" s="114" customFormat="1" x14ac:dyDescent="0.2">
      <c r="A1517" s="39"/>
      <c r="B1517" s="309"/>
      <c r="C1517" s="88"/>
      <c r="E1517" s="339"/>
      <c r="F1517" s="124"/>
      <c r="G1517" s="129"/>
      <c r="H1517" s="130"/>
      <c r="I1517" s="22"/>
      <c r="J1517" s="103"/>
      <c r="K1517" s="34"/>
      <c r="L1517" s="103"/>
      <c r="M1517" s="103"/>
      <c r="N1517" s="34"/>
      <c r="O1517" s="110"/>
      <c r="Q1517" s="253"/>
    </row>
    <row r="1518" spans="1:17" s="114" customFormat="1" x14ac:dyDescent="0.2">
      <c r="A1518" s="39"/>
      <c r="B1518" s="309"/>
      <c r="C1518" s="88"/>
      <c r="E1518" s="339"/>
      <c r="F1518" s="124"/>
      <c r="G1518" s="129"/>
      <c r="H1518" s="130"/>
      <c r="I1518" s="22"/>
      <c r="J1518" s="103"/>
      <c r="K1518" s="34"/>
      <c r="L1518" s="103"/>
      <c r="M1518" s="103"/>
      <c r="N1518" s="34"/>
      <c r="O1518" s="110"/>
      <c r="Q1518" s="253"/>
    </row>
    <row r="1519" spans="1:17" s="114" customFormat="1" x14ac:dyDescent="0.2">
      <c r="A1519" s="39"/>
      <c r="B1519" s="309"/>
      <c r="C1519" s="88"/>
      <c r="E1519" s="339"/>
      <c r="F1519" s="124"/>
      <c r="G1519" s="129"/>
      <c r="H1519" s="130"/>
      <c r="I1519" s="22"/>
      <c r="J1519" s="103"/>
      <c r="K1519" s="34"/>
      <c r="L1519" s="103"/>
      <c r="M1519" s="103"/>
      <c r="N1519" s="34"/>
      <c r="O1519" s="110"/>
      <c r="Q1519" s="253"/>
    </row>
    <row r="1520" spans="1:17" s="114" customFormat="1" x14ac:dyDescent="0.2">
      <c r="A1520" s="39"/>
      <c r="B1520" s="309"/>
      <c r="C1520" s="88"/>
      <c r="E1520" s="339"/>
      <c r="F1520" s="124"/>
      <c r="G1520" s="129"/>
      <c r="H1520" s="130"/>
      <c r="I1520" s="22"/>
      <c r="J1520" s="103"/>
      <c r="K1520" s="34"/>
      <c r="L1520" s="103"/>
      <c r="M1520" s="103"/>
      <c r="N1520" s="34"/>
      <c r="O1520" s="110"/>
      <c r="Q1520" s="253"/>
    </row>
    <row r="1521" spans="1:17" s="114" customFormat="1" x14ac:dyDescent="0.2">
      <c r="A1521" s="39"/>
      <c r="B1521" s="309"/>
      <c r="C1521" s="88"/>
      <c r="E1521" s="339"/>
      <c r="F1521" s="124"/>
      <c r="G1521" s="129"/>
      <c r="H1521" s="130"/>
      <c r="I1521" s="22"/>
      <c r="J1521" s="103"/>
      <c r="K1521" s="34"/>
      <c r="L1521" s="103"/>
      <c r="M1521" s="103"/>
      <c r="N1521" s="34"/>
      <c r="O1521" s="110"/>
      <c r="Q1521" s="253"/>
    </row>
    <row r="1522" spans="1:17" s="114" customFormat="1" x14ac:dyDescent="0.2">
      <c r="A1522" s="39"/>
      <c r="B1522" s="309"/>
      <c r="C1522" s="88"/>
      <c r="E1522" s="339"/>
      <c r="F1522" s="124"/>
      <c r="G1522" s="129"/>
      <c r="H1522" s="130"/>
      <c r="I1522" s="22"/>
      <c r="J1522" s="103"/>
      <c r="K1522" s="34"/>
      <c r="L1522" s="103"/>
      <c r="M1522" s="103"/>
      <c r="N1522" s="34"/>
      <c r="O1522" s="110"/>
      <c r="Q1522" s="253"/>
    </row>
    <row r="1523" spans="1:17" s="114" customFormat="1" x14ac:dyDescent="0.2">
      <c r="A1523" s="39"/>
      <c r="B1523" s="309"/>
      <c r="C1523" s="88"/>
      <c r="E1523" s="339"/>
      <c r="F1523" s="124"/>
      <c r="G1523" s="129"/>
      <c r="H1523" s="130"/>
      <c r="I1523" s="22"/>
      <c r="J1523" s="103"/>
      <c r="K1523" s="34"/>
      <c r="L1523" s="103"/>
      <c r="M1523" s="103"/>
      <c r="N1523" s="34"/>
      <c r="O1523" s="110"/>
      <c r="Q1523" s="253"/>
    </row>
    <row r="1524" spans="1:17" s="114" customFormat="1" x14ac:dyDescent="0.2">
      <c r="A1524" s="39"/>
      <c r="B1524" s="309"/>
      <c r="C1524" s="88"/>
      <c r="E1524" s="339"/>
      <c r="F1524" s="124"/>
      <c r="G1524" s="129"/>
      <c r="H1524" s="130"/>
      <c r="I1524" s="22"/>
      <c r="J1524" s="103"/>
      <c r="K1524" s="34"/>
      <c r="L1524" s="103"/>
      <c r="M1524" s="103"/>
      <c r="N1524" s="34"/>
      <c r="O1524" s="110"/>
      <c r="Q1524" s="253"/>
    </row>
    <row r="1525" spans="1:17" s="114" customFormat="1" x14ac:dyDescent="0.2">
      <c r="A1525" s="39"/>
      <c r="B1525" s="309"/>
      <c r="C1525" s="88"/>
      <c r="E1525" s="339"/>
      <c r="F1525" s="124"/>
      <c r="G1525" s="129"/>
      <c r="H1525" s="130"/>
      <c r="I1525" s="22"/>
      <c r="J1525" s="103"/>
      <c r="K1525" s="34"/>
      <c r="L1525" s="103"/>
      <c r="M1525" s="103"/>
      <c r="N1525" s="34"/>
      <c r="O1525" s="110"/>
      <c r="Q1525" s="253"/>
    </row>
    <row r="1526" spans="1:17" s="114" customFormat="1" x14ac:dyDescent="0.2">
      <c r="A1526" s="39"/>
      <c r="B1526" s="309"/>
      <c r="C1526" s="88"/>
      <c r="E1526" s="339"/>
      <c r="F1526" s="124"/>
      <c r="G1526" s="129"/>
      <c r="H1526" s="130"/>
      <c r="I1526" s="22"/>
      <c r="J1526" s="103"/>
      <c r="K1526" s="34"/>
      <c r="L1526" s="103"/>
      <c r="M1526" s="103"/>
      <c r="N1526" s="34"/>
      <c r="O1526" s="110"/>
      <c r="Q1526" s="253"/>
    </row>
    <row r="1527" spans="1:17" s="114" customFormat="1" x14ac:dyDescent="0.2">
      <c r="A1527" s="39"/>
      <c r="B1527" s="309"/>
      <c r="C1527" s="88"/>
      <c r="E1527" s="339"/>
      <c r="F1527" s="124"/>
      <c r="G1527" s="129"/>
      <c r="H1527" s="130"/>
      <c r="I1527" s="22"/>
      <c r="J1527" s="103"/>
      <c r="K1527" s="34"/>
      <c r="L1527" s="103"/>
      <c r="M1527" s="103"/>
      <c r="N1527" s="34"/>
      <c r="O1527" s="110"/>
      <c r="Q1527" s="253"/>
    </row>
    <row r="1528" spans="1:17" s="114" customFormat="1" x14ac:dyDescent="0.2">
      <c r="A1528" s="39"/>
      <c r="B1528" s="309"/>
      <c r="C1528" s="88"/>
      <c r="E1528" s="339"/>
      <c r="F1528" s="124"/>
      <c r="G1528" s="129"/>
      <c r="H1528" s="130"/>
      <c r="I1528" s="22"/>
      <c r="J1528" s="103"/>
      <c r="K1528" s="34"/>
      <c r="L1528" s="103"/>
      <c r="M1528" s="103"/>
      <c r="N1528" s="34"/>
      <c r="O1528" s="110"/>
      <c r="Q1528" s="253"/>
    </row>
    <row r="1529" spans="1:17" s="114" customFormat="1" x14ac:dyDescent="0.2">
      <c r="A1529" s="39"/>
      <c r="B1529" s="309"/>
      <c r="C1529" s="88"/>
      <c r="E1529" s="339"/>
      <c r="F1529" s="124"/>
      <c r="G1529" s="129"/>
      <c r="H1529" s="130"/>
      <c r="I1529" s="22"/>
      <c r="J1529" s="103"/>
      <c r="K1529" s="34"/>
      <c r="L1529" s="103"/>
      <c r="M1529" s="103"/>
      <c r="N1529" s="34"/>
      <c r="O1529" s="110"/>
      <c r="Q1529" s="253"/>
    </row>
    <row r="1530" spans="1:17" s="114" customFormat="1" x14ac:dyDescent="0.2">
      <c r="A1530" s="39"/>
      <c r="B1530" s="309"/>
      <c r="C1530" s="88"/>
      <c r="E1530" s="339"/>
      <c r="F1530" s="124"/>
      <c r="G1530" s="129"/>
      <c r="H1530" s="130"/>
      <c r="I1530" s="22"/>
      <c r="J1530" s="103"/>
      <c r="K1530" s="34"/>
      <c r="L1530" s="103"/>
      <c r="M1530" s="103"/>
      <c r="N1530" s="34"/>
      <c r="O1530" s="110"/>
      <c r="Q1530" s="253"/>
    </row>
    <row r="1531" spans="1:17" s="114" customFormat="1" x14ac:dyDescent="0.2">
      <c r="A1531" s="39"/>
      <c r="B1531" s="309"/>
      <c r="C1531" s="88"/>
      <c r="E1531" s="339"/>
      <c r="F1531" s="124"/>
      <c r="G1531" s="129"/>
      <c r="H1531" s="130"/>
      <c r="I1531" s="22"/>
      <c r="J1531" s="103"/>
      <c r="K1531" s="34"/>
      <c r="L1531" s="103"/>
      <c r="M1531" s="103"/>
      <c r="N1531" s="34"/>
      <c r="O1531" s="110"/>
      <c r="Q1531" s="253"/>
    </row>
    <row r="1532" spans="1:17" s="114" customFormat="1" x14ac:dyDescent="0.2">
      <c r="A1532" s="39"/>
      <c r="B1532" s="309"/>
      <c r="C1532" s="88"/>
      <c r="E1532" s="339"/>
      <c r="F1532" s="124"/>
      <c r="G1532" s="129"/>
      <c r="H1532" s="130"/>
      <c r="I1532" s="22"/>
      <c r="J1532" s="103"/>
      <c r="K1532" s="34"/>
      <c r="L1532" s="103"/>
      <c r="M1532" s="103"/>
      <c r="N1532" s="34"/>
      <c r="O1532" s="110"/>
      <c r="Q1532" s="253"/>
    </row>
    <row r="1533" spans="1:17" s="114" customFormat="1" x14ac:dyDescent="0.2">
      <c r="A1533" s="39"/>
      <c r="B1533" s="309"/>
      <c r="C1533" s="88"/>
      <c r="E1533" s="339"/>
      <c r="F1533" s="124"/>
      <c r="G1533" s="129"/>
      <c r="H1533" s="130"/>
      <c r="I1533" s="22"/>
      <c r="J1533" s="103"/>
      <c r="K1533" s="34"/>
      <c r="L1533" s="103"/>
      <c r="M1533" s="103"/>
      <c r="N1533" s="34"/>
      <c r="O1533" s="110"/>
      <c r="Q1533" s="253"/>
    </row>
    <row r="1534" spans="1:17" s="114" customFormat="1" x14ac:dyDescent="0.2">
      <c r="A1534" s="39"/>
      <c r="B1534" s="309"/>
      <c r="C1534" s="88"/>
      <c r="E1534" s="339"/>
      <c r="F1534" s="124"/>
      <c r="G1534" s="129"/>
      <c r="H1534" s="130"/>
      <c r="I1534" s="22"/>
      <c r="J1534" s="103"/>
      <c r="K1534" s="34"/>
      <c r="L1534" s="103"/>
      <c r="M1534" s="103"/>
      <c r="N1534" s="34"/>
      <c r="O1534" s="110"/>
      <c r="Q1534" s="253"/>
    </row>
    <row r="1535" spans="1:17" s="114" customFormat="1" x14ac:dyDescent="0.2">
      <c r="A1535" s="39"/>
      <c r="B1535" s="309"/>
      <c r="C1535" s="88"/>
      <c r="E1535" s="339"/>
      <c r="F1535" s="124"/>
      <c r="G1535" s="129"/>
      <c r="H1535" s="130"/>
      <c r="I1535" s="22"/>
      <c r="J1535" s="103"/>
      <c r="K1535" s="34"/>
      <c r="L1535" s="103"/>
      <c r="M1535" s="103"/>
      <c r="N1535" s="34"/>
      <c r="O1535" s="110"/>
      <c r="Q1535" s="253"/>
    </row>
    <row r="1536" spans="1:17" s="114" customFormat="1" x14ac:dyDescent="0.2">
      <c r="A1536" s="39"/>
      <c r="B1536" s="309"/>
      <c r="C1536" s="88"/>
      <c r="E1536" s="339"/>
      <c r="F1536" s="124"/>
      <c r="G1536" s="129"/>
      <c r="H1536" s="130"/>
      <c r="I1536" s="22"/>
      <c r="J1536" s="103"/>
      <c r="K1536" s="34"/>
      <c r="L1536" s="103"/>
      <c r="M1536" s="103"/>
      <c r="N1536" s="34"/>
      <c r="O1536" s="110"/>
      <c r="Q1536" s="253"/>
    </row>
    <row r="1537" spans="1:17" s="114" customFormat="1" x14ac:dyDescent="0.2">
      <c r="A1537" s="39"/>
      <c r="B1537" s="309"/>
      <c r="C1537" s="88"/>
      <c r="E1537" s="339"/>
      <c r="F1537" s="124"/>
      <c r="G1537" s="129"/>
      <c r="H1537" s="130"/>
      <c r="I1537" s="22"/>
      <c r="J1537" s="103"/>
      <c r="K1537" s="34"/>
      <c r="L1537" s="103"/>
      <c r="M1537" s="103"/>
      <c r="N1537" s="34"/>
      <c r="O1537" s="110"/>
      <c r="Q1537" s="253"/>
    </row>
    <row r="1538" spans="1:17" s="114" customFormat="1" x14ac:dyDescent="0.2">
      <c r="A1538" s="39"/>
      <c r="B1538" s="309"/>
      <c r="C1538" s="88"/>
      <c r="E1538" s="339"/>
      <c r="F1538" s="124"/>
      <c r="G1538" s="129"/>
      <c r="H1538" s="130"/>
      <c r="I1538" s="22"/>
      <c r="J1538" s="103"/>
      <c r="K1538" s="34"/>
      <c r="L1538" s="103"/>
      <c r="M1538" s="103"/>
      <c r="N1538" s="34"/>
      <c r="O1538" s="110"/>
      <c r="Q1538" s="253"/>
    </row>
    <row r="1539" spans="1:17" s="114" customFormat="1" x14ac:dyDescent="0.2">
      <c r="A1539" s="39"/>
      <c r="B1539" s="309"/>
      <c r="C1539" s="88"/>
      <c r="E1539" s="339"/>
      <c r="F1539" s="124"/>
      <c r="G1539" s="129"/>
      <c r="H1539" s="130"/>
      <c r="I1539" s="22"/>
      <c r="J1539" s="103"/>
      <c r="K1539" s="34"/>
      <c r="L1539" s="103"/>
      <c r="M1539" s="103"/>
      <c r="N1539" s="34"/>
      <c r="O1539" s="110"/>
      <c r="Q1539" s="253"/>
    </row>
    <row r="1540" spans="1:17" s="114" customFormat="1" x14ac:dyDescent="0.2">
      <c r="A1540" s="39"/>
      <c r="B1540" s="309"/>
      <c r="C1540" s="88"/>
      <c r="E1540" s="339"/>
      <c r="F1540" s="124"/>
      <c r="G1540" s="129"/>
      <c r="H1540" s="130"/>
      <c r="I1540" s="22"/>
      <c r="J1540" s="103"/>
      <c r="K1540" s="34"/>
      <c r="L1540" s="103"/>
      <c r="M1540" s="103"/>
      <c r="N1540" s="34"/>
      <c r="O1540" s="110"/>
      <c r="Q1540" s="253"/>
    </row>
    <row r="1541" spans="1:17" s="114" customFormat="1" x14ac:dyDescent="0.2">
      <c r="A1541" s="39"/>
      <c r="B1541" s="309"/>
      <c r="C1541" s="88"/>
      <c r="E1541" s="339"/>
      <c r="F1541" s="124"/>
      <c r="G1541" s="129"/>
      <c r="H1541" s="130"/>
      <c r="I1541" s="22"/>
      <c r="J1541" s="103"/>
      <c r="K1541" s="34"/>
      <c r="L1541" s="103"/>
      <c r="M1541" s="103"/>
      <c r="N1541" s="34"/>
      <c r="O1541" s="110"/>
      <c r="Q1541" s="253"/>
    </row>
    <row r="1542" spans="1:17" s="114" customFormat="1" x14ac:dyDescent="0.2">
      <c r="A1542" s="39"/>
      <c r="B1542" s="309"/>
      <c r="C1542" s="88"/>
      <c r="E1542" s="339"/>
      <c r="F1542" s="124"/>
      <c r="G1542" s="129"/>
      <c r="H1542" s="130"/>
      <c r="I1542" s="22"/>
      <c r="J1542" s="103"/>
      <c r="K1542" s="34"/>
      <c r="L1542" s="103"/>
      <c r="M1542" s="103"/>
      <c r="N1542" s="34"/>
      <c r="O1542" s="110"/>
      <c r="Q1542" s="253"/>
    </row>
    <row r="1543" spans="1:17" s="114" customFormat="1" x14ac:dyDescent="0.2">
      <c r="A1543" s="39"/>
      <c r="B1543" s="309"/>
      <c r="C1543" s="88"/>
      <c r="E1543" s="339"/>
      <c r="F1543" s="124"/>
      <c r="G1543" s="129"/>
      <c r="H1543" s="130"/>
      <c r="I1543" s="22"/>
      <c r="J1543" s="103"/>
      <c r="K1543" s="34"/>
      <c r="L1543" s="103"/>
      <c r="M1543" s="103"/>
      <c r="N1543" s="34"/>
      <c r="O1543" s="110"/>
      <c r="Q1543" s="253"/>
    </row>
    <row r="1544" spans="1:17" s="114" customFormat="1" x14ac:dyDescent="0.2">
      <c r="A1544" s="39"/>
      <c r="B1544" s="309"/>
      <c r="C1544" s="88"/>
      <c r="E1544" s="339"/>
      <c r="F1544" s="124"/>
      <c r="G1544" s="129"/>
      <c r="H1544" s="130"/>
      <c r="I1544" s="22"/>
      <c r="J1544" s="103"/>
      <c r="K1544" s="34"/>
      <c r="L1544" s="103"/>
      <c r="M1544" s="103"/>
      <c r="N1544" s="34"/>
      <c r="O1544" s="110"/>
      <c r="Q1544" s="253"/>
    </row>
    <row r="1545" spans="1:17" s="114" customFormat="1" x14ac:dyDescent="0.2">
      <c r="A1545" s="39"/>
      <c r="B1545" s="309"/>
      <c r="C1545" s="88"/>
      <c r="E1545" s="339"/>
      <c r="F1545" s="124"/>
      <c r="G1545" s="129"/>
      <c r="H1545" s="130"/>
      <c r="I1545" s="22"/>
      <c r="J1545" s="103"/>
      <c r="K1545" s="34"/>
      <c r="L1545" s="103"/>
      <c r="M1545" s="103"/>
      <c r="N1545" s="34"/>
      <c r="O1545" s="110"/>
      <c r="Q1545" s="253"/>
    </row>
    <row r="1546" spans="1:17" s="114" customFormat="1" x14ac:dyDescent="0.2">
      <c r="A1546" s="39"/>
      <c r="B1546" s="309"/>
      <c r="C1546" s="88"/>
      <c r="E1546" s="339"/>
      <c r="F1546" s="124"/>
      <c r="G1546" s="129"/>
      <c r="H1546" s="130"/>
      <c r="I1546" s="22"/>
      <c r="J1546" s="103"/>
      <c r="K1546" s="34"/>
      <c r="L1546" s="103"/>
      <c r="M1546" s="103"/>
      <c r="N1546" s="34"/>
      <c r="O1546" s="110"/>
      <c r="Q1546" s="253"/>
    </row>
    <row r="1547" spans="1:17" s="114" customFormat="1" x14ac:dyDescent="0.2">
      <c r="A1547" s="39"/>
      <c r="B1547" s="309"/>
      <c r="C1547" s="88"/>
      <c r="E1547" s="339"/>
      <c r="F1547" s="124"/>
      <c r="G1547" s="129"/>
      <c r="H1547" s="130"/>
      <c r="I1547" s="22"/>
      <c r="J1547" s="103"/>
      <c r="K1547" s="34"/>
      <c r="L1547" s="103"/>
      <c r="M1547" s="103"/>
      <c r="N1547" s="34"/>
      <c r="O1547" s="110"/>
      <c r="Q1547" s="253"/>
    </row>
    <row r="1548" spans="1:17" s="114" customFormat="1" x14ac:dyDescent="0.2">
      <c r="A1548" s="39"/>
      <c r="B1548" s="309"/>
      <c r="C1548" s="88"/>
      <c r="E1548" s="339"/>
      <c r="F1548" s="124"/>
      <c r="G1548" s="129"/>
      <c r="H1548" s="130"/>
      <c r="I1548" s="22"/>
      <c r="J1548" s="103"/>
      <c r="K1548" s="34"/>
      <c r="L1548" s="103"/>
      <c r="M1548" s="103"/>
      <c r="N1548" s="34"/>
      <c r="O1548" s="110"/>
      <c r="Q1548" s="253"/>
    </row>
    <row r="1549" spans="1:17" s="114" customFormat="1" x14ac:dyDescent="0.2">
      <c r="A1549" s="39"/>
      <c r="B1549" s="309"/>
      <c r="C1549" s="88"/>
      <c r="E1549" s="339"/>
      <c r="F1549" s="124"/>
      <c r="G1549" s="129"/>
      <c r="H1549" s="130"/>
      <c r="I1549" s="22"/>
      <c r="J1549" s="103"/>
      <c r="K1549" s="34"/>
      <c r="L1549" s="103"/>
      <c r="M1549" s="103"/>
      <c r="N1549" s="34"/>
      <c r="O1549" s="110"/>
      <c r="Q1549" s="253"/>
    </row>
    <row r="1550" spans="1:17" s="114" customFormat="1" x14ac:dyDescent="0.2">
      <c r="A1550" s="39"/>
      <c r="B1550" s="309"/>
      <c r="C1550" s="88"/>
      <c r="E1550" s="339"/>
      <c r="F1550" s="124"/>
      <c r="G1550" s="129"/>
      <c r="H1550" s="130"/>
      <c r="I1550" s="22"/>
      <c r="J1550" s="103"/>
      <c r="K1550" s="34"/>
      <c r="L1550" s="103"/>
      <c r="M1550" s="103"/>
      <c r="N1550" s="34"/>
      <c r="O1550" s="110"/>
      <c r="Q1550" s="253"/>
    </row>
    <row r="1551" spans="1:17" s="114" customFormat="1" x14ac:dyDescent="0.2">
      <c r="A1551" s="39"/>
      <c r="B1551" s="309"/>
      <c r="C1551" s="88"/>
      <c r="E1551" s="339"/>
      <c r="F1551" s="124"/>
      <c r="G1551" s="129"/>
      <c r="H1551" s="130"/>
      <c r="I1551" s="22"/>
      <c r="J1551" s="103"/>
      <c r="K1551" s="34"/>
      <c r="L1551" s="103"/>
      <c r="M1551" s="103"/>
      <c r="N1551" s="34"/>
      <c r="O1551" s="110"/>
      <c r="Q1551" s="253"/>
    </row>
    <row r="1552" spans="1:17" s="114" customFormat="1" x14ac:dyDescent="0.2">
      <c r="A1552" s="39"/>
      <c r="B1552" s="309"/>
      <c r="C1552" s="88"/>
      <c r="E1552" s="339"/>
      <c r="F1552" s="124"/>
      <c r="G1552" s="129"/>
      <c r="H1552" s="130"/>
      <c r="I1552" s="22"/>
      <c r="J1552" s="103"/>
      <c r="K1552" s="34"/>
      <c r="L1552" s="103"/>
      <c r="M1552" s="103"/>
      <c r="N1552" s="34"/>
      <c r="O1552" s="110"/>
      <c r="Q1552" s="253"/>
    </row>
    <row r="1553" spans="1:17" s="114" customFormat="1" x14ac:dyDescent="0.2">
      <c r="A1553" s="39"/>
      <c r="B1553" s="309"/>
      <c r="C1553" s="88"/>
      <c r="E1553" s="339"/>
      <c r="F1553" s="124"/>
      <c r="G1553" s="129"/>
      <c r="H1553" s="130"/>
      <c r="I1553" s="22"/>
      <c r="J1553" s="103"/>
      <c r="K1553" s="34"/>
      <c r="L1553" s="103"/>
      <c r="M1553" s="103"/>
      <c r="N1553" s="34"/>
      <c r="O1553" s="110"/>
      <c r="Q1553" s="253"/>
    </row>
    <row r="1554" spans="1:17" s="114" customFormat="1" x14ac:dyDescent="0.2">
      <c r="A1554" s="39"/>
      <c r="B1554" s="309"/>
      <c r="C1554" s="88"/>
      <c r="E1554" s="339"/>
      <c r="F1554" s="124"/>
      <c r="G1554" s="129"/>
      <c r="H1554" s="130"/>
      <c r="I1554" s="22"/>
      <c r="J1554" s="103"/>
      <c r="K1554" s="34"/>
      <c r="L1554" s="103"/>
      <c r="M1554" s="103"/>
      <c r="N1554" s="34"/>
      <c r="O1554" s="110"/>
      <c r="Q1554" s="253"/>
    </row>
    <row r="1555" spans="1:17" s="114" customFormat="1" x14ac:dyDescent="0.2">
      <c r="A1555" s="39"/>
      <c r="B1555" s="309"/>
      <c r="C1555" s="88"/>
      <c r="E1555" s="339"/>
      <c r="F1555" s="124"/>
      <c r="G1555" s="129"/>
      <c r="H1555" s="130"/>
      <c r="I1555" s="22"/>
      <c r="J1555" s="103"/>
      <c r="K1555" s="34"/>
      <c r="L1555" s="103"/>
      <c r="M1555" s="103"/>
      <c r="N1555" s="34"/>
      <c r="O1555" s="110"/>
      <c r="Q1555" s="253"/>
    </row>
    <row r="1556" spans="1:17" s="114" customFormat="1" x14ac:dyDescent="0.2">
      <c r="A1556" s="39"/>
      <c r="B1556" s="309"/>
      <c r="C1556" s="88"/>
      <c r="E1556" s="339"/>
      <c r="F1556" s="124"/>
      <c r="G1556" s="129"/>
      <c r="H1556" s="130"/>
      <c r="I1556" s="22"/>
      <c r="J1556" s="103"/>
      <c r="K1556" s="34"/>
      <c r="L1556" s="103"/>
      <c r="M1556" s="103"/>
      <c r="N1556" s="34"/>
      <c r="O1556" s="110"/>
      <c r="Q1556" s="253"/>
    </row>
    <row r="1557" spans="1:17" s="114" customFormat="1" x14ac:dyDescent="0.2">
      <c r="A1557" s="39"/>
      <c r="B1557" s="309"/>
      <c r="C1557" s="88"/>
      <c r="E1557" s="339"/>
      <c r="F1557" s="124"/>
      <c r="G1557" s="129"/>
      <c r="H1557" s="130"/>
      <c r="I1557" s="22"/>
      <c r="J1557" s="103"/>
      <c r="K1557" s="34"/>
      <c r="L1557" s="103"/>
      <c r="M1557" s="103"/>
      <c r="N1557" s="34"/>
      <c r="O1557" s="110"/>
      <c r="Q1557" s="253"/>
    </row>
    <row r="1558" spans="1:17" s="114" customFormat="1" x14ac:dyDescent="0.2">
      <c r="A1558" s="39"/>
      <c r="B1558" s="309"/>
      <c r="C1558" s="88"/>
      <c r="E1558" s="339"/>
      <c r="F1558" s="124"/>
      <c r="G1558" s="129"/>
      <c r="H1558" s="130"/>
      <c r="I1558" s="22"/>
      <c r="J1558" s="103"/>
      <c r="K1558" s="34"/>
      <c r="L1558" s="103"/>
      <c r="M1558" s="103"/>
      <c r="N1558" s="34"/>
      <c r="O1558" s="110"/>
      <c r="Q1558" s="253"/>
    </row>
    <row r="1559" spans="1:17" s="114" customFormat="1" x14ac:dyDescent="0.2">
      <c r="A1559" s="39"/>
      <c r="B1559" s="309"/>
      <c r="C1559" s="88"/>
      <c r="E1559" s="339"/>
      <c r="F1559" s="124"/>
      <c r="G1559" s="129"/>
      <c r="H1559" s="130"/>
      <c r="I1559" s="22"/>
      <c r="J1559" s="103"/>
      <c r="K1559" s="34"/>
      <c r="L1559" s="103"/>
      <c r="M1559" s="103"/>
      <c r="N1559" s="34"/>
      <c r="O1559" s="110"/>
      <c r="Q1559" s="253"/>
    </row>
    <row r="1560" spans="1:17" s="114" customFormat="1" x14ac:dyDescent="0.2">
      <c r="A1560" s="39"/>
      <c r="B1560" s="309"/>
      <c r="C1560" s="88"/>
      <c r="E1560" s="339"/>
      <c r="F1560" s="124"/>
      <c r="G1560" s="129"/>
      <c r="H1560" s="130"/>
      <c r="I1560" s="22"/>
      <c r="J1560" s="103"/>
      <c r="K1560" s="34"/>
      <c r="L1560" s="103"/>
      <c r="M1560" s="103"/>
      <c r="N1560" s="34"/>
      <c r="O1560" s="110"/>
      <c r="Q1560" s="253"/>
    </row>
    <row r="1561" spans="1:17" s="114" customFormat="1" x14ac:dyDescent="0.2">
      <c r="A1561" s="39"/>
      <c r="B1561" s="309"/>
      <c r="C1561" s="88"/>
      <c r="E1561" s="339"/>
      <c r="F1561" s="124"/>
      <c r="G1561" s="129"/>
      <c r="H1561" s="130"/>
      <c r="I1561" s="22"/>
      <c r="J1561" s="103"/>
      <c r="K1561" s="34"/>
      <c r="L1561" s="103"/>
      <c r="M1561" s="103"/>
      <c r="N1561" s="34"/>
      <c r="O1561" s="110"/>
      <c r="Q1561" s="253"/>
    </row>
    <row r="1562" spans="1:17" s="114" customFormat="1" x14ac:dyDescent="0.2">
      <c r="A1562" s="39"/>
      <c r="B1562" s="309"/>
      <c r="C1562" s="88"/>
      <c r="E1562" s="339"/>
      <c r="F1562" s="124"/>
      <c r="G1562" s="129"/>
      <c r="H1562" s="130"/>
      <c r="I1562" s="22"/>
      <c r="J1562" s="103"/>
      <c r="K1562" s="34"/>
      <c r="L1562" s="103"/>
      <c r="M1562" s="103"/>
      <c r="N1562" s="34"/>
      <c r="O1562" s="110"/>
      <c r="Q1562" s="253"/>
    </row>
    <row r="1563" spans="1:17" s="114" customFormat="1" x14ac:dyDescent="0.2">
      <c r="A1563" s="39"/>
      <c r="B1563" s="309"/>
      <c r="C1563" s="88"/>
      <c r="E1563" s="339"/>
      <c r="F1563" s="124"/>
      <c r="G1563" s="129"/>
      <c r="H1563" s="130"/>
      <c r="I1563" s="22"/>
      <c r="J1563" s="103"/>
      <c r="K1563" s="34"/>
      <c r="L1563" s="103"/>
      <c r="M1563" s="103"/>
      <c r="N1563" s="34"/>
      <c r="O1563" s="110"/>
      <c r="Q1563" s="253"/>
    </row>
    <row r="1564" spans="1:17" s="114" customFormat="1" x14ac:dyDescent="0.2">
      <c r="A1564" s="39"/>
      <c r="B1564" s="309"/>
      <c r="C1564" s="88"/>
      <c r="E1564" s="339"/>
      <c r="F1564" s="124"/>
      <c r="G1564" s="129"/>
      <c r="H1564" s="130"/>
      <c r="I1564" s="22"/>
      <c r="J1564" s="103"/>
      <c r="K1564" s="34"/>
      <c r="L1564" s="103"/>
      <c r="M1564" s="103"/>
      <c r="N1564" s="34"/>
      <c r="O1564" s="110"/>
      <c r="Q1564" s="253"/>
    </row>
    <row r="1565" spans="1:17" s="114" customFormat="1" x14ac:dyDescent="0.2">
      <c r="A1565" s="39"/>
      <c r="B1565" s="309"/>
      <c r="C1565" s="88"/>
      <c r="E1565" s="339"/>
      <c r="F1565" s="124"/>
      <c r="G1565" s="129"/>
      <c r="H1565" s="130"/>
      <c r="I1565" s="22"/>
      <c r="J1565" s="103"/>
      <c r="K1565" s="34"/>
      <c r="L1565" s="103"/>
      <c r="M1565" s="103"/>
      <c r="N1565" s="34"/>
      <c r="O1565" s="110"/>
      <c r="Q1565" s="253"/>
    </row>
    <row r="1566" spans="1:17" s="114" customFormat="1" x14ac:dyDescent="0.2">
      <c r="A1566" s="39"/>
      <c r="B1566" s="309"/>
      <c r="C1566" s="88"/>
      <c r="E1566" s="339"/>
      <c r="F1566" s="124"/>
      <c r="G1566" s="129"/>
      <c r="H1566" s="130"/>
      <c r="I1566" s="22"/>
      <c r="J1566" s="103"/>
      <c r="K1566" s="34"/>
      <c r="L1566" s="103"/>
      <c r="M1566" s="103"/>
      <c r="N1566" s="34"/>
      <c r="O1566" s="110"/>
      <c r="Q1566" s="253"/>
    </row>
    <row r="1567" spans="1:17" s="114" customFormat="1" x14ac:dyDescent="0.2">
      <c r="A1567" s="39"/>
      <c r="B1567" s="309"/>
      <c r="C1567" s="88"/>
      <c r="E1567" s="339"/>
      <c r="F1567" s="124"/>
      <c r="G1567" s="129"/>
      <c r="H1567" s="130"/>
      <c r="I1567" s="22"/>
      <c r="J1567" s="103"/>
      <c r="K1567" s="34"/>
      <c r="L1567" s="103"/>
      <c r="M1567" s="103"/>
      <c r="N1567" s="34"/>
      <c r="O1567" s="110"/>
      <c r="Q1567" s="253"/>
    </row>
    <row r="1568" spans="1:17" s="114" customFormat="1" x14ac:dyDescent="0.2">
      <c r="A1568" s="39"/>
      <c r="B1568" s="309"/>
      <c r="C1568" s="88"/>
      <c r="E1568" s="339"/>
      <c r="F1568" s="124"/>
      <c r="G1568" s="129"/>
      <c r="H1568" s="130"/>
      <c r="I1568" s="22"/>
      <c r="J1568" s="103"/>
      <c r="K1568" s="34"/>
      <c r="L1568" s="103"/>
      <c r="M1568" s="103"/>
      <c r="N1568" s="34"/>
      <c r="O1568" s="110"/>
      <c r="Q1568" s="253"/>
    </row>
    <row r="1569" spans="1:17" s="114" customFormat="1" x14ac:dyDescent="0.2">
      <c r="A1569" s="39"/>
      <c r="B1569" s="309"/>
      <c r="C1569" s="88"/>
      <c r="E1569" s="339"/>
      <c r="F1569" s="124"/>
      <c r="G1569" s="129"/>
      <c r="H1569" s="130"/>
      <c r="I1569" s="22"/>
      <c r="J1569" s="103"/>
      <c r="K1569" s="34"/>
      <c r="L1569" s="103"/>
      <c r="M1569" s="103"/>
      <c r="N1569" s="34"/>
      <c r="O1569" s="110"/>
      <c r="Q1569" s="253"/>
    </row>
    <row r="1570" spans="1:17" s="114" customFormat="1" x14ac:dyDescent="0.2">
      <c r="A1570" s="39"/>
      <c r="B1570" s="309"/>
      <c r="C1570" s="88"/>
      <c r="E1570" s="339"/>
      <c r="F1570" s="124"/>
      <c r="G1570" s="129"/>
      <c r="H1570" s="130"/>
      <c r="I1570" s="22"/>
      <c r="J1570" s="103"/>
      <c r="K1570" s="34"/>
      <c r="L1570" s="103"/>
      <c r="M1570" s="103"/>
      <c r="N1570" s="34"/>
      <c r="O1570" s="110"/>
      <c r="Q1570" s="253"/>
    </row>
    <row r="1571" spans="1:17" s="114" customFormat="1" x14ac:dyDescent="0.2">
      <c r="A1571" s="39"/>
      <c r="B1571" s="309"/>
      <c r="C1571" s="88"/>
      <c r="E1571" s="339"/>
      <c r="F1571" s="124"/>
      <c r="G1571" s="129"/>
      <c r="H1571" s="130"/>
      <c r="I1571" s="22"/>
      <c r="J1571" s="103"/>
      <c r="K1571" s="34"/>
      <c r="L1571" s="103"/>
      <c r="M1571" s="103"/>
      <c r="N1571" s="34"/>
      <c r="O1571" s="110"/>
      <c r="Q1571" s="253"/>
    </row>
    <row r="1572" spans="1:17" s="114" customFormat="1" x14ac:dyDescent="0.2">
      <c r="A1572" s="39"/>
      <c r="B1572" s="309"/>
      <c r="C1572" s="88"/>
      <c r="E1572" s="339"/>
      <c r="F1572" s="124"/>
      <c r="G1572" s="129"/>
      <c r="H1572" s="130"/>
      <c r="I1572" s="22"/>
      <c r="J1572" s="103"/>
      <c r="K1572" s="34"/>
      <c r="L1572" s="103"/>
      <c r="M1572" s="103"/>
      <c r="N1572" s="34"/>
      <c r="O1572" s="110"/>
      <c r="Q1572" s="253"/>
    </row>
    <row r="1573" spans="1:17" s="114" customFormat="1" x14ac:dyDescent="0.2">
      <c r="A1573" s="39"/>
      <c r="B1573" s="309"/>
      <c r="C1573" s="88"/>
      <c r="E1573" s="339"/>
      <c r="F1573" s="124"/>
      <c r="G1573" s="129"/>
      <c r="H1573" s="130"/>
      <c r="I1573" s="22"/>
      <c r="J1573" s="103"/>
      <c r="K1573" s="34"/>
      <c r="L1573" s="103"/>
      <c r="M1573" s="103"/>
      <c r="N1573" s="34"/>
      <c r="O1573" s="110"/>
      <c r="Q1573" s="253"/>
    </row>
    <row r="1574" spans="1:17" s="114" customFormat="1" x14ac:dyDescent="0.2">
      <c r="A1574" s="39"/>
      <c r="B1574" s="309"/>
      <c r="C1574" s="88"/>
      <c r="E1574" s="339"/>
      <c r="F1574" s="124"/>
      <c r="G1574" s="129"/>
      <c r="H1574" s="130"/>
      <c r="I1574" s="22"/>
      <c r="J1574" s="103"/>
      <c r="K1574" s="34"/>
      <c r="L1574" s="103"/>
      <c r="M1574" s="103"/>
      <c r="N1574" s="34"/>
      <c r="O1574" s="110"/>
      <c r="Q1574" s="253"/>
    </row>
    <row r="1575" spans="1:17" s="114" customFormat="1" x14ac:dyDescent="0.2">
      <c r="A1575" s="39"/>
      <c r="B1575" s="309"/>
      <c r="C1575" s="88"/>
      <c r="E1575" s="339"/>
      <c r="F1575" s="124"/>
      <c r="G1575" s="129"/>
      <c r="H1575" s="130"/>
      <c r="I1575" s="22"/>
      <c r="J1575" s="103"/>
      <c r="K1575" s="34"/>
      <c r="L1575" s="103"/>
      <c r="M1575" s="103"/>
      <c r="N1575" s="34"/>
      <c r="O1575" s="110"/>
      <c r="Q1575" s="253"/>
    </row>
    <row r="1576" spans="1:17" s="114" customFormat="1" x14ac:dyDescent="0.2">
      <c r="A1576" s="39"/>
      <c r="B1576" s="309"/>
      <c r="C1576" s="88"/>
      <c r="E1576" s="339"/>
      <c r="F1576" s="124"/>
      <c r="G1576" s="129"/>
      <c r="H1576" s="130"/>
      <c r="I1576" s="22"/>
      <c r="J1576" s="103"/>
      <c r="K1576" s="34"/>
      <c r="L1576" s="103"/>
      <c r="M1576" s="103"/>
      <c r="N1576" s="34"/>
      <c r="O1576" s="110"/>
      <c r="Q1576" s="253"/>
    </row>
    <row r="1577" spans="1:17" s="114" customFormat="1" x14ac:dyDescent="0.2">
      <c r="A1577" s="39"/>
      <c r="B1577" s="309"/>
      <c r="C1577" s="88"/>
      <c r="E1577" s="339"/>
      <c r="F1577" s="124"/>
      <c r="G1577" s="129"/>
      <c r="H1577" s="130"/>
      <c r="I1577" s="22"/>
      <c r="J1577" s="103"/>
      <c r="K1577" s="34"/>
      <c r="L1577" s="103"/>
      <c r="M1577" s="103"/>
      <c r="N1577" s="34"/>
      <c r="O1577" s="110"/>
      <c r="Q1577" s="253"/>
    </row>
    <row r="1578" spans="1:17" s="114" customFormat="1" x14ac:dyDescent="0.2">
      <c r="A1578" s="39"/>
      <c r="B1578" s="309"/>
      <c r="C1578" s="88"/>
      <c r="E1578" s="339"/>
      <c r="F1578" s="124"/>
      <c r="G1578" s="129"/>
      <c r="H1578" s="130"/>
      <c r="I1578" s="22"/>
      <c r="J1578" s="103"/>
      <c r="K1578" s="34"/>
      <c r="L1578" s="103"/>
      <c r="M1578" s="103"/>
      <c r="N1578" s="34"/>
      <c r="O1578" s="110"/>
      <c r="Q1578" s="253"/>
    </row>
    <row r="1579" spans="1:17" s="114" customFormat="1" x14ac:dyDescent="0.2">
      <c r="A1579" s="39"/>
      <c r="B1579" s="309"/>
      <c r="C1579" s="88"/>
      <c r="E1579" s="339"/>
      <c r="F1579" s="124"/>
      <c r="G1579" s="129"/>
      <c r="H1579" s="130"/>
      <c r="I1579" s="22"/>
      <c r="J1579" s="103"/>
      <c r="K1579" s="34"/>
      <c r="L1579" s="103"/>
      <c r="M1579" s="103"/>
      <c r="N1579" s="34"/>
      <c r="O1579" s="110"/>
      <c r="Q1579" s="253"/>
    </row>
    <row r="1580" spans="1:17" s="114" customFormat="1" x14ac:dyDescent="0.2">
      <c r="A1580" s="39"/>
      <c r="B1580" s="309"/>
      <c r="C1580" s="88"/>
      <c r="E1580" s="339"/>
      <c r="F1580" s="124"/>
      <c r="G1580" s="129"/>
      <c r="H1580" s="130"/>
      <c r="I1580" s="22"/>
      <c r="J1580" s="103"/>
      <c r="K1580" s="34"/>
      <c r="L1580" s="103"/>
      <c r="M1580" s="103"/>
      <c r="N1580" s="34"/>
      <c r="O1580" s="110"/>
      <c r="Q1580" s="253"/>
    </row>
    <row r="1581" spans="1:17" s="114" customFormat="1" x14ac:dyDescent="0.2">
      <c r="A1581" s="39"/>
      <c r="B1581" s="309"/>
      <c r="C1581" s="88"/>
      <c r="E1581" s="339"/>
      <c r="F1581" s="124"/>
      <c r="G1581" s="129"/>
      <c r="H1581" s="130"/>
      <c r="I1581" s="22"/>
      <c r="J1581" s="103"/>
      <c r="K1581" s="34"/>
      <c r="L1581" s="103"/>
      <c r="M1581" s="103"/>
      <c r="N1581" s="34"/>
      <c r="O1581" s="110"/>
      <c r="Q1581" s="253"/>
    </row>
    <row r="1582" spans="1:17" s="114" customFormat="1" x14ac:dyDescent="0.2">
      <c r="A1582" s="39"/>
      <c r="B1582" s="309"/>
      <c r="C1582" s="88"/>
      <c r="E1582" s="339"/>
      <c r="F1582" s="124"/>
      <c r="G1582" s="129"/>
      <c r="H1582" s="130"/>
      <c r="I1582" s="22"/>
      <c r="J1582" s="103"/>
      <c r="K1582" s="34"/>
      <c r="L1582" s="103"/>
      <c r="M1582" s="103"/>
      <c r="N1582" s="34"/>
      <c r="O1582" s="110"/>
      <c r="Q1582" s="253"/>
    </row>
    <row r="1583" spans="1:17" s="114" customFormat="1" x14ac:dyDescent="0.2">
      <c r="A1583" s="39"/>
      <c r="B1583" s="309"/>
      <c r="C1583" s="88"/>
      <c r="E1583" s="339"/>
      <c r="F1583" s="124"/>
      <c r="G1583" s="129"/>
      <c r="H1583" s="130"/>
      <c r="I1583" s="22"/>
      <c r="J1583" s="103"/>
      <c r="K1583" s="34"/>
      <c r="L1583" s="103"/>
      <c r="M1583" s="103"/>
      <c r="N1583" s="34"/>
      <c r="O1583" s="110"/>
      <c r="Q1583" s="253"/>
    </row>
    <row r="1584" spans="1:17" s="114" customFormat="1" x14ac:dyDescent="0.2">
      <c r="A1584" s="39"/>
      <c r="B1584" s="309"/>
      <c r="C1584" s="88"/>
      <c r="E1584" s="339"/>
      <c r="F1584" s="124"/>
      <c r="G1584" s="129"/>
      <c r="H1584" s="130"/>
      <c r="I1584" s="22"/>
      <c r="J1584" s="103"/>
      <c r="K1584" s="34"/>
      <c r="L1584" s="103"/>
      <c r="M1584" s="103"/>
      <c r="N1584" s="34"/>
      <c r="O1584" s="110"/>
      <c r="Q1584" s="253"/>
    </row>
    <row r="1585" spans="1:17" s="114" customFormat="1" x14ac:dyDescent="0.2">
      <c r="A1585" s="39"/>
      <c r="B1585" s="309"/>
      <c r="C1585" s="88"/>
      <c r="E1585" s="339"/>
      <c r="F1585" s="124"/>
      <c r="G1585" s="129"/>
      <c r="H1585" s="130"/>
      <c r="I1585" s="22"/>
      <c r="J1585" s="103"/>
      <c r="K1585" s="34"/>
      <c r="L1585" s="103"/>
      <c r="M1585" s="103"/>
      <c r="N1585" s="34"/>
      <c r="O1585" s="110"/>
      <c r="Q1585" s="253"/>
    </row>
    <row r="1586" spans="1:17" s="114" customFormat="1" x14ac:dyDescent="0.2">
      <c r="A1586" s="39"/>
      <c r="B1586" s="309"/>
      <c r="C1586" s="88"/>
      <c r="E1586" s="339"/>
      <c r="F1586" s="124"/>
      <c r="G1586" s="129"/>
      <c r="H1586" s="130"/>
      <c r="I1586" s="22"/>
      <c r="J1586" s="103"/>
      <c r="K1586" s="34"/>
      <c r="L1586" s="103"/>
      <c r="M1586" s="103"/>
      <c r="N1586" s="34"/>
      <c r="O1586" s="110"/>
      <c r="Q1586" s="253"/>
    </row>
    <row r="1587" spans="1:17" s="114" customFormat="1" x14ac:dyDescent="0.2">
      <c r="A1587" s="39"/>
      <c r="B1587" s="309"/>
      <c r="C1587" s="88"/>
      <c r="E1587" s="339"/>
      <c r="F1587" s="124"/>
      <c r="G1587" s="129"/>
      <c r="H1587" s="130"/>
      <c r="I1587" s="22"/>
      <c r="J1587" s="103"/>
      <c r="K1587" s="34"/>
      <c r="L1587" s="103"/>
      <c r="M1587" s="103"/>
      <c r="N1587" s="34"/>
      <c r="O1587" s="110"/>
      <c r="Q1587" s="253"/>
    </row>
    <row r="1588" spans="1:17" s="114" customFormat="1" x14ac:dyDescent="0.2">
      <c r="A1588" s="39"/>
      <c r="B1588" s="309"/>
      <c r="C1588" s="88"/>
      <c r="E1588" s="339"/>
      <c r="F1588" s="124"/>
      <c r="G1588" s="129"/>
      <c r="H1588" s="130"/>
      <c r="I1588" s="22"/>
      <c r="J1588" s="103"/>
      <c r="K1588" s="34"/>
      <c r="L1588" s="103"/>
      <c r="M1588" s="103"/>
      <c r="N1588" s="34"/>
      <c r="O1588" s="110"/>
      <c r="Q1588" s="253"/>
    </row>
    <row r="1589" spans="1:17" s="114" customFormat="1" x14ac:dyDescent="0.2">
      <c r="A1589" s="39"/>
      <c r="B1589" s="309"/>
      <c r="C1589" s="88"/>
      <c r="E1589" s="339"/>
      <c r="F1589" s="124"/>
      <c r="G1589" s="129"/>
      <c r="H1589" s="130"/>
      <c r="I1589" s="22"/>
      <c r="J1589" s="103"/>
      <c r="K1589" s="34"/>
      <c r="L1589" s="103"/>
      <c r="M1589" s="103"/>
      <c r="N1589" s="34"/>
      <c r="O1589" s="110"/>
      <c r="Q1589" s="253"/>
    </row>
    <row r="1590" spans="1:17" s="114" customFormat="1" x14ac:dyDescent="0.2">
      <c r="A1590" s="39"/>
      <c r="B1590" s="309"/>
      <c r="C1590" s="88"/>
      <c r="E1590" s="339"/>
      <c r="F1590" s="124"/>
      <c r="G1590" s="129"/>
      <c r="H1590" s="130"/>
      <c r="I1590" s="22"/>
      <c r="J1590" s="103"/>
      <c r="K1590" s="34"/>
      <c r="L1590" s="103"/>
      <c r="M1590" s="103"/>
      <c r="N1590" s="34"/>
      <c r="O1590" s="110"/>
      <c r="Q1590" s="253"/>
    </row>
    <row r="1591" spans="1:17" s="114" customFormat="1" x14ac:dyDescent="0.2">
      <c r="A1591" s="39"/>
      <c r="B1591" s="309"/>
      <c r="C1591" s="88"/>
      <c r="E1591" s="339"/>
      <c r="F1591" s="124"/>
      <c r="G1591" s="129"/>
      <c r="H1591" s="130"/>
      <c r="I1591" s="22"/>
      <c r="J1591" s="103"/>
      <c r="K1591" s="34"/>
      <c r="L1591" s="103"/>
      <c r="M1591" s="103"/>
      <c r="N1591" s="34"/>
      <c r="O1591" s="110"/>
      <c r="Q1591" s="253"/>
    </row>
    <row r="1592" spans="1:17" s="114" customFormat="1" x14ac:dyDescent="0.2">
      <c r="A1592" s="39"/>
      <c r="B1592" s="309"/>
      <c r="C1592" s="88"/>
      <c r="E1592" s="339"/>
      <c r="F1592" s="124"/>
      <c r="G1592" s="129"/>
      <c r="H1592" s="130"/>
      <c r="I1592" s="22"/>
      <c r="J1592" s="103"/>
      <c r="K1592" s="34"/>
      <c r="L1592" s="103"/>
      <c r="M1592" s="103"/>
      <c r="N1592" s="34"/>
      <c r="O1592" s="110"/>
      <c r="Q1592" s="253"/>
    </row>
    <row r="1593" spans="1:17" s="114" customFormat="1" x14ac:dyDescent="0.2">
      <c r="A1593" s="39"/>
      <c r="B1593" s="309"/>
      <c r="C1593" s="88"/>
      <c r="E1593" s="339"/>
      <c r="F1593" s="124"/>
      <c r="G1593" s="129"/>
      <c r="H1593" s="130"/>
      <c r="I1593" s="22"/>
      <c r="J1593" s="103"/>
      <c r="K1593" s="34"/>
      <c r="L1593" s="103"/>
      <c r="M1593" s="103"/>
      <c r="N1593" s="34"/>
      <c r="O1593" s="110"/>
      <c r="Q1593" s="253"/>
    </row>
    <row r="1594" spans="1:17" s="114" customFormat="1" x14ac:dyDescent="0.2">
      <c r="A1594" s="39"/>
      <c r="B1594" s="309"/>
      <c r="C1594" s="88"/>
      <c r="E1594" s="339"/>
      <c r="F1594" s="124"/>
      <c r="G1594" s="129"/>
      <c r="H1594" s="130"/>
      <c r="I1594" s="22"/>
      <c r="J1594" s="103"/>
      <c r="K1594" s="34"/>
      <c r="L1594" s="103"/>
      <c r="M1594" s="103"/>
      <c r="N1594" s="34"/>
      <c r="O1594" s="110"/>
      <c r="Q1594" s="253"/>
    </row>
    <row r="1595" spans="1:17" s="114" customFormat="1" x14ac:dyDescent="0.2">
      <c r="A1595" s="39"/>
      <c r="B1595" s="309"/>
      <c r="C1595" s="88"/>
      <c r="E1595" s="339"/>
      <c r="F1595" s="124"/>
      <c r="G1595" s="129"/>
      <c r="H1595" s="130"/>
      <c r="I1595" s="22"/>
      <c r="J1595" s="103"/>
      <c r="K1595" s="34"/>
      <c r="L1595" s="103"/>
      <c r="M1595" s="103"/>
      <c r="N1595" s="34"/>
      <c r="O1595" s="110"/>
      <c r="Q1595" s="253"/>
    </row>
    <row r="1596" spans="1:17" s="114" customFormat="1" x14ac:dyDescent="0.2">
      <c r="A1596" s="39"/>
      <c r="B1596" s="309"/>
      <c r="C1596" s="88"/>
      <c r="E1596" s="339"/>
      <c r="F1596" s="124"/>
      <c r="G1596" s="129"/>
      <c r="H1596" s="130"/>
      <c r="I1596" s="22"/>
      <c r="J1596" s="103"/>
      <c r="K1596" s="34"/>
      <c r="L1596" s="103"/>
      <c r="M1596" s="103"/>
      <c r="N1596" s="34"/>
      <c r="O1596" s="110"/>
      <c r="Q1596" s="253"/>
    </row>
    <row r="1597" spans="1:17" s="114" customFormat="1" x14ac:dyDescent="0.2">
      <c r="A1597" s="39"/>
      <c r="B1597" s="309"/>
      <c r="C1597" s="88"/>
      <c r="E1597" s="339"/>
      <c r="F1597" s="124"/>
      <c r="G1597" s="129"/>
      <c r="H1597" s="130"/>
      <c r="I1597" s="22"/>
      <c r="J1597" s="103"/>
      <c r="K1597" s="34"/>
      <c r="L1597" s="103"/>
      <c r="M1597" s="103"/>
      <c r="N1597" s="34"/>
      <c r="O1597" s="110"/>
      <c r="Q1597" s="253"/>
    </row>
    <row r="1598" spans="1:17" s="114" customFormat="1" x14ac:dyDescent="0.2">
      <c r="A1598" s="39"/>
      <c r="B1598" s="309"/>
      <c r="C1598" s="88"/>
      <c r="E1598" s="339"/>
      <c r="F1598" s="124"/>
      <c r="G1598" s="129"/>
      <c r="H1598" s="130"/>
      <c r="I1598" s="22"/>
      <c r="J1598" s="103"/>
      <c r="K1598" s="34"/>
      <c r="L1598" s="103"/>
      <c r="M1598" s="103"/>
      <c r="N1598" s="34"/>
      <c r="O1598" s="110"/>
      <c r="Q1598" s="253"/>
    </row>
    <row r="1599" spans="1:17" s="114" customFormat="1" x14ac:dyDescent="0.2">
      <c r="A1599" s="39"/>
      <c r="B1599" s="309"/>
      <c r="C1599" s="88"/>
      <c r="E1599" s="339"/>
      <c r="F1599" s="124"/>
      <c r="G1599" s="129"/>
      <c r="H1599" s="130"/>
      <c r="I1599" s="22"/>
      <c r="J1599" s="103"/>
      <c r="K1599" s="34"/>
      <c r="L1599" s="103"/>
      <c r="M1599" s="103"/>
      <c r="N1599" s="34"/>
      <c r="O1599" s="110"/>
      <c r="Q1599" s="253"/>
    </row>
    <row r="1600" spans="1:17" s="114" customFormat="1" x14ac:dyDescent="0.2">
      <c r="A1600" s="39"/>
      <c r="B1600" s="309"/>
      <c r="C1600" s="88"/>
      <c r="E1600" s="339"/>
      <c r="F1600" s="124"/>
      <c r="G1600" s="129"/>
      <c r="H1600" s="130"/>
      <c r="I1600" s="22"/>
      <c r="J1600" s="103"/>
      <c r="K1600" s="34"/>
      <c r="L1600" s="103"/>
      <c r="M1600" s="103"/>
      <c r="N1600" s="34"/>
      <c r="O1600" s="110"/>
      <c r="Q1600" s="253"/>
    </row>
    <row r="1601" spans="1:17" s="114" customFormat="1" x14ac:dyDescent="0.2">
      <c r="A1601" s="39"/>
      <c r="B1601" s="309"/>
      <c r="C1601" s="88"/>
      <c r="E1601" s="339"/>
      <c r="F1601" s="124"/>
      <c r="G1601" s="129"/>
      <c r="H1601" s="130"/>
      <c r="I1601" s="22"/>
      <c r="J1601" s="103"/>
      <c r="K1601" s="34"/>
      <c r="L1601" s="103"/>
      <c r="M1601" s="103"/>
      <c r="N1601" s="34"/>
      <c r="O1601" s="110"/>
      <c r="Q1601" s="253"/>
    </row>
    <row r="1602" spans="1:17" s="114" customFormat="1" x14ac:dyDescent="0.2">
      <c r="A1602" s="39"/>
      <c r="B1602" s="309"/>
      <c r="C1602" s="88"/>
      <c r="E1602" s="339"/>
      <c r="F1602" s="124"/>
      <c r="G1602" s="129"/>
      <c r="H1602" s="130"/>
      <c r="I1602" s="22"/>
      <c r="J1602" s="103"/>
      <c r="K1602" s="34"/>
      <c r="L1602" s="103"/>
      <c r="M1602" s="103"/>
      <c r="N1602" s="34"/>
      <c r="O1602" s="110"/>
      <c r="Q1602" s="253"/>
    </row>
    <row r="1603" spans="1:17" s="114" customFormat="1" x14ac:dyDescent="0.2">
      <c r="A1603" s="39"/>
      <c r="B1603" s="309"/>
      <c r="C1603" s="88"/>
      <c r="E1603" s="339"/>
      <c r="F1603" s="124"/>
      <c r="G1603" s="129"/>
      <c r="H1603" s="130"/>
      <c r="I1603" s="22"/>
      <c r="J1603" s="103"/>
      <c r="K1603" s="34"/>
      <c r="L1603" s="103"/>
      <c r="M1603" s="103"/>
      <c r="N1603" s="34"/>
      <c r="O1603" s="110"/>
      <c r="Q1603" s="253"/>
    </row>
    <row r="1604" spans="1:17" s="114" customFormat="1" x14ac:dyDescent="0.2">
      <c r="A1604" s="39"/>
      <c r="B1604" s="309"/>
      <c r="C1604" s="88"/>
      <c r="E1604" s="339"/>
      <c r="F1604" s="124"/>
      <c r="G1604" s="129"/>
      <c r="H1604" s="130"/>
      <c r="I1604" s="22"/>
      <c r="J1604" s="103"/>
      <c r="K1604" s="34"/>
      <c r="L1604" s="103"/>
      <c r="M1604" s="103"/>
      <c r="N1604" s="34"/>
      <c r="O1604" s="110"/>
      <c r="Q1604" s="253"/>
    </row>
    <row r="1605" spans="1:17" s="114" customFormat="1" x14ac:dyDescent="0.2">
      <c r="A1605" s="39"/>
      <c r="B1605" s="309"/>
      <c r="C1605" s="88"/>
      <c r="E1605" s="339"/>
      <c r="F1605" s="124"/>
      <c r="G1605" s="129"/>
      <c r="H1605" s="130"/>
      <c r="I1605" s="22"/>
      <c r="J1605" s="103"/>
      <c r="K1605" s="34"/>
      <c r="L1605" s="103"/>
      <c r="M1605" s="103"/>
      <c r="N1605" s="34"/>
      <c r="O1605" s="110"/>
      <c r="Q1605" s="253"/>
    </row>
    <row r="1606" spans="1:17" s="114" customFormat="1" x14ac:dyDescent="0.2">
      <c r="A1606" s="39"/>
      <c r="B1606" s="309"/>
      <c r="C1606" s="88"/>
      <c r="E1606" s="339"/>
      <c r="F1606" s="124"/>
      <c r="G1606" s="129"/>
      <c r="H1606" s="130"/>
      <c r="I1606" s="22"/>
      <c r="J1606" s="103"/>
      <c r="K1606" s="34"/>
      <c r="L1606" s="103"/>
      <c r="M1606" s="103"/>
      <c r="N1606" s="34"/>
      <c r="O1606" s="110"/>
      <c r="Q1606" s="253"/>
    </row>
    <row r="1607" spans="1:17" s="114" customFormat="1" x14ac:dyDescent="0.2">
      <c r="A1607" s="39"/>
      <c r="B1607" s="309"/>
      <c r="C1607" s="88"/>
      <c r="E1607" s="339"/>
      <c r="F1607" s="124"/>
      <c r="G1607" s="129"/>
      <c r="H1607" s="130"/>
      <c r="I1607" s="22"/>
      <c r="J1607" s="103"/>
      <c r="K1607" s="34"/>
      <c r="L1607" s="103"/>
      <c r="M1607" s="103"/>
      <c r="N1607" s="34"/>
      <c r="O1607" s="110"/>
      <c r="Q1607" s="253"/>
    </row>
    <row r="1608" spans="1:17" s="114" customFormat="1" x14ac:dyDescent="0.2">
      <c r="A1608" s="39"/>
      <c r="B1608" s="309"/>
      <c r="C1608" s="88"/>
      <c r="E1608" s="339"/>
      <c r="F1608" s="124"/>
      <c r="G1608" s="129"/>
      <c r="H1608" s="130"/>
      <c r="I1608" s="22"/>
      <c r="J1608" s="103"/>
      <c r="K1608" s="34"/>
      <c r="L1608" s="103"/>
      <c r="M1608" s="103"/>
      <c r="N1608" s="34"/>
      <c r="O1608" s="110"/>
      <c r="Q1608" s="253"/>
    </row>
    <row r="1609" spans="1:17" s="114" customFormat="1" x14ac:dyDescent="0.2">
      <c r="A1609" s="39"/>
      <c r="B1609" s="309"/>
      <c r="C1609" s="88"/>
      <c r="E1609" s="339"/>
      <c r="F1609" s="124"/>
      <c r="G1609" s="129"/>
      <c r="H1609" s="130"/>
      <c r="I1609" s="22"/>
      <c r="J1609" s="103"/>
      <c r="K1609" s="34"/>
      <c r="L1609" s="103"/>
      <c r="M1609" s="103"/>
      <c r="N1609" s="34"/>
      <c r="O1609" s="110"/>
      <c r="Q1609" s="253"/>
    </row>
    <row r="1610" spans="1:17" s="114" customFormat="1" x14ac:dyDescent="0.2">
      <c r="A1610" s="39"/>
      <c r="B1610" s="309"/>
      <c r="C1610" s="88"/>
      <c r="E1610" s="339"/>
      <c r="F1610" s="124"/>
      <c r="G1610" s="129"/>
      <c r="H1610" s="130"/>
      <c r="I1610" s="22"/>
      <c r="J1610" s="103"/>
      <c r="K1610" s="34"/>
      <c r="L1610" s="103"/>
      <c r="M1610" s="103"/>
      <c r="N1610" s="34"/>
      <c r="O1610" s="110"/>
      <c r="Q1610" s="253"/>
    </row>
    <row r="1611" spans="1:17" s="114" customFormat="1" x14ac:dyDescent="0.2">
      <c r="A1611" s="39"/>
      <c r="B1611" s="309"/>
      <c r="C1611" s="88"/>
      <c r="E1611" s="339"/>
      <c r="F1611" s="124"/>
      <c r="G1611" s="129"/>
      <c r="H1611" s="130"/>
      <c r="I1611" s="22"/>
      <c r="J1611" s="103"/>
      <c r="K1611" s="34"/>
      <c r="L1611" s="103"/>
      <c r="M1611" s="103"/>
      <c r="N1611" s="34"/>
      <c r="O1611" s="110"/>
      <c r="Q1611" s="253"/>
    </row>
    <row r="1612" spans="1:17" s="114" customFormat="1" x14ac:dyDescent="0.2">
      <c r="A1612" s="39"/>
      <c r="B1612" s="309"/>
      <c r="C1612" s="88"/>
      <c r="E1612" s="339"/>
      <c r="F1612" s="124"/>
      <c r="G1612" s="129"/>
      <c r="H1612" s="130"/>
      <c r="I1612" s="22"/>
      <c r="J1612" s="103"/>
      <c r="K1612" s="34"/>
      <c r="L1612" s="103"/>
      <c r="M1612" s="103"/>
      <c r="N1612" s="34"/>
      <c r="O1612" s="110"/>
      <c r="Q1612" s="253"/>
    </row>
    <row r="1613" spans="1:17" s="114" customFormat="1" x14ac:dyDescent="0.2">
      <c r="A1613" s="39"/>
      <c r="B1613" s="309"/>
      <c r="C1613" s="88"/>
      <c r="E1613" s="339"/>
      <c r="F1613" s="124"/>
      <c r="G1613" s="129"/>
      <c r="H1613" s="130"/>
      <c r="I1613" s="22"/>
      <c r="J1613" s="103"/>
      <c r="K1613" s="34"/>
      <c r="L1613" s="103"/>
      <c r="M1613" s="103"/>
      <c r="N1613" s="34"/>
      <c r="O1613" s="110"/>
      <c r="Q1613" s="253"/>
    </row>
    <row r="1614" spans="1:17" s="114" customFormat="1" x14ac:dyDescent="0.2">
      <c r="A1614" s="39"/>
      <c r="B1614" s="309"/>
      <c r="C1614" s="88"/>
      <c r="E1614" s="339"/>
      <c r="F1614" s="124"/>
      <c r="G1614" s="129"/>
      <c r="H1614" s="130"/>
      <c r="I1614" s="22"/>
      <c r="J1614" s="103"/>
      <c r="K1614" s="34"/>
      <c r="L1614" s="103"/>
      <c r="M1614" s="103"/>
      <c r="N1614" s="34"/>
      <c r="O1614" s="110"/>
      <c r="Q1614" s="253"/>
    </row>
    <row r="1615" spans="1:17" s="114" customFormat="1" x14ac:dyDescent="0.2">
      <c r="A1615" s="39"/>
      <c r="B1615" s="309"/>
      <c r="C1615" s="88"/>
      <c r="E1615" s="339"/>
      <c r="F1615" s="124"/>
      <c r="G1615" s="129"/>
      <c r="H1615" s="130"/>
      <c r="I1615" s="22"/>
      <c r="J1615" s="103"/>
      <c r="K1615" s="34"/>
      <c r="L1615" s="103"/>
      <c r="M1615" s="103"/>
      <c r="N1615" s="34"/>
      <c r="O1615" s="110"/>
      <c r="Q1615" s="253"/>
    </row>
    <row r="1616" spans="1:17" s="114" customFormat="1" x14ac:dyDescent="0.2">
      <c r="A1616" s="39"/>
      <c r="B1616" s="309"/>
      <c r="C1616" s="88"/>
      <c r="E1616" s="339"/>
      <c r="F1616" s="124"/>
      <c r="G1616" s="129"/>
      <c r="H1616" s="130"/>
      <c r="I1616" s="22"/>
      <c r="J1616" s="103"/>
      <c r="K1616" s="34"/>
      <c r="L1616" s="103"/>
      <c r="M1616" s="103"/>
      <c r="N1616" s="34"/>
      <c r="O1616" s="110"/>
      <c r="Q1616" s="253"/>
    </row>
    <row r="1617" spans="1:17" s="114" customFormat="1" x14ac:dyDescent="0.2">
      <c r="A1617" s="39"/>
      <c r="B1617" s="309"/>
      <c r="C1617" s="88"/>
      <c r="E1617" s="339"/>
      <c r="F1617" s="124"/>
      <c r="G1617" s="129"/>
      <c r="H1617" s="130"/>
      <c r="I1617" s="22"/>
      <c r="J1617" s="103"/>
      <c r="K1617" s="34"/>
      <c r="L1617" s="103"/>
      <c r="M1617" s="103"/>
      <c r="N1617" s="34"/>
      <c r="O1617" s="110"/>
      <c r="Q1617" s="253"/>
    </row>
    <row r="1618" spans="1:17" s="114" customFormat="1" x14ac:dyDescent="0.2">
      <c r="A1618" s="39"/>
      <c r="B1618" s="309"/>
      <c r="C1618" s="88"/>
      <c r="E1618" s="339"/>
      <c r="F1618" s="124"/>
      <c r="G1618" s="129"/>
      <c r="H1618" s="130"/>
      <c r="I1618" s="22"/>
      <c r="J1618" s="103"/>
      <c r="K1618" s="34"/>
      <c r="L1618" s="103"/>
      <c r="M1618" s="103"/>
      <c r="N1618" s="34"/>
      <c r="O1618" s="110"/>
      <c r="Q1618" s="253"/>
    </row>
    <row r="1619" spans="1:17" s="114" customFormat="1" x14ac:dyDescent="0.2">
      <c r="A1619" s="39"/>
      <c r="B1619" s="309"/>
      <c r="C1619" s="88"/>
      <c r="E1619" s="339"/>
      <c r="F1619" s="124"/>
      <c r="G1619" s="129"/>
      <c r="H1619" s="130"/>
      <c r="I1619" s="22"/>
      <c r="J1619" s="103"/>
      <c r="K1619" s="34"/>
      <c r="L1619" s="103"/>
      <c r="M1619" s="103"/>
      <c r="N1619" s="34"/>
      <c r="O1619" s="110"/>
      <c r="Q1619" s="253"/>
    </row>
    <row r="1620" spans="1:17" s="114" customFormat="1" x14ac:dyDescent="0.2">
      <c r="A1620" s="39"/>
      <c r="B1620" s="309"/>
      <c r="C1620" s="88"/>
      <c r="E1620" s="339"/>
      <c r="F1620" s="124"/>
      <c r="G1620" s="129"/>
      <c r="H1620" s="130"/>
      <c r="I1620" s="22"/>
      <c r="J1620" s="103"/>
      <c r="K1620" s="34"/>
      <c r="L1620" s="103"/>
      <c r="M1620" s="103"/>
      <c r="N1620" s="34"/>
      <c r="O1620" s="110"/>
      <c r="Q1620" s="253"/>
    </row>
    <row r="1621" spans="1:17" s="114" customFormat="1" x14ac:dyDescent="0.2">
      <c r="A1621" s="39"/>
      <c r="B1621" s="309"/>
      <c r="C1621" s="88"/>
      <c r="E1621" s="339"/>
      <c r="F1621" s="124"/>
      <c r="G1621" s="129"/>
      <c r="H1621" s="130"/>
      <c r="I1621" s="22"/>
      <c r="J1621" s="103"/>
      <c r="K1621" s="34"/>
      <c r="L1621" s="103"/>
      <c r="M1621" s="103"/>
      <c r="N1621" s="34"/>
      <c r="O1621" s="110"/>
      <c r="Q1621" s="253"/>
    </row>
    <row r="1622" spans="1:17" s="114" customFormat="1" x14ac:dyDescent="0.2">
      <c r="A1622" s="39"/>
      <c r="B1622" s="309"/>
      <c r="C1622" s="88"/>
      <c r="E1622" s="339"/>
      <c r="F1622" s="124"/>
      <c r="G1622" s="129"/>
      <c r="H1622" s="130"/>
      <c r="I1622" s="22"/>
      <c r="J1622" s="103"/>
      <c r="K1622" s="34"/>
      <c r="L1622" s="103"/>
      <c r="M1622" s="103"/>
      <c r="N1622" s="34"/>
      <c r="O1622" s="110"/>
      <c r="Q1622" s="253"/>
    </row>
    <row r="1623" spans="1:17" s="114" customFormat="1" x14ac:dyDescent="0.2">
      <c r="A1623" s="39"/>
      <c r="B1623" s="309"/>
      <c r="C1623" s="88"/>
      <c r="E1623" s="339"/>
      <c r="F1623" s="124"/>
      <c r="G1623" s="129"/>
      <c r="H1623" s="130"/>
      <c r="I1623" s="22"/>
      <c r="J1623" s="103"/>
      <c r="K1623" s="34"/>
      <c r="L1623" s="103"/>
      <c r="M1623" s="103"/>
      <c r="N1623" s="34"/>
      <c r="O1623" s="110"/>
      <c r="Q1623" s="253"/>
    </row>
    <row r="1624" spans="1:17" s="114" customFormat="1" x14ac:dyDescent="0.2">
      <c r="A1624" s="39"/>
      <c r="B1624" s="309"/>
      <c r="C1624" s="88"/>
      <c r="E1624" s="339"/>
      <c r="F1624" s="124"/>
      <c r="G1624" s="129"/>
      <c r="H1624" s="130"/>
      <c r="I1624" s="22"/>
      <c r="J1624" s="103"/>
      <c r="K1624" s="34"/>
      <c r="L1624" s="103"/>
      <c r="M1624" s="103"/>
      <c r="N1624" s="34"/>
      <c r="O1624" s="110"/>
      <c r="Q1624" s="253"/>
    </row>
    <row r="1625" spans="1:17" s="114" customFormat="1" x14ac:dyDescent="0.2">
      <c r="A1625" s="39"/>
      <c r="B1625" s="309"/>
      <c r="C1625" s="88"/>
      <c r="E1625" s="339"/>
      <c r="F1625" s="124"/>
      <c r="G1625" s="129"/>
      <c r="H1625" s="130"/>
      <c r="I1625" s="22"/>
      <c r="J1625" s="103"/>
      <c r="K1625" s="34"/>
      <c r="L1625" s="103"/>
      <c r="M1625" s="103"/>
      <c r="N1625" s="34"/>
      <c r="O1625" s="110"/>
      <c r="Q1625" s="253"/>
    </row>
    <row r="1626" spans="1:17" s="114" customFormat="1" x14ac:dyDescent="0.2">
      <c r="A1626" s="39"/>
      <c r="B1626" s="309"/>
      <c r="C1626" s="88"/>
      <c r="E1626" s="339"/>
      <c r="F1626" s="124"/>
      <c r="G1626" s="129"/>
      <c r="H1626" s="130"/>
      <c r="I1626" s="22"/>
      <c r="J1626" s="103"/>
      <c r="K1626" s="34"/>
      <c r="L1626" s="103"/>
      <c r="M1626" s="103"/>
      <c r="N1626" s="34"/>
      <c r="O1626" s="110"/>
      <c r="Q1626" s="253"/>
    </row>
    <row r="1627" spans="1:17" s="114" customFormat="1" x14ac:dyDescent="0.2">
      <c r="A1627" s="39"/>
      <c r="B1627" s="309"/>
      <c r="C1627" s="88"/>
      <c r="E1627" s="339"/>
      <c r="F1627" s="124"/>
      <c r="G1627" s="129"/>
      <c r="H1627" s="130"/>
      <c r="I1627" s="22"/>
      <c r="J1627" s="103"/>
      <c r="K1627" s="34"/>
      <c r="L1627" s="103"/>
      <c r="M1627" s="103"/>
      <c r="N1627" s="34"/>
      <c r="O1627" s="110"/>
      <c r="Q1627" s="253"/>
    </row>
    <row r="1628" spans="1:17" s="114" customFormat="1" x14ac:dyDescent="0.2">
      <c r="A1628" s="39"/>
      <c r="B1628" s="309"/>
      <c r="C1628" s="88"/>
      <c r="E1628" s="339"/>
      <c r="F1628" s="124"/>
      <c r="G1628" s="129"/>
      <c r="H1628" s="130"/>
      <c r="I1628" s="22"/>
      <c r="J1628" s="103"/>
      <c r="K1628" s="34"/>
      <c r="L1628" s="103"/>
      <c r="M1628" s="103"/>
      <c r="N1628" s="34"/>
      <c r="O1628" s="110"/>
      <c r="Q1628" s="253"/>
    </row>
    <row r="1629" spans="1:17" s="114" customFormat="1" x14ac:dyDescent="0.2">
      <c r="A1629" s="39"/>
      <c r="B1629" s="309"/>
      <c r="C1629" s="88"/>
      <c r="E1629" s="339"/>
      <c r="F1629" s="124"/>
      <c r="G1629" s="129"/>
      <c r="H1629" s="130"/>
      <c r="I1629" s="22"/>
      <c r="J1629" s="103"/>
      <c r="K1629" s="34"/>
      <c r="L1629" s="103"/>
      <c r="M1629" s="103"/>
      <c r="N1629" s="34"/>
      <c r="O1629" s="110"/>
      <c r="Q1629" s="253"/>
    </row>
    <row r="1630" spans="1:17" s="114" customFormat="1" x14ac:dyDescent="0.2">
      <c r="A1630" s="39"/>
      <c r="B1630" s="309"/>
      <c r="C1630" s="88"/>
      <c r="E1630" s="339"/>
      <c r="F1630" s="124"/>
      <c r="G1630" s="129"/>
      <c r="H1630" s="130"/>
      <c r="I1630" s="22"/>
      <c r="J1630" s="103"/>
      <c r="K1630" s="34"/>
      <c r="L1630" s="103"/>
      <c r="M1630" s="103"/>
      <c r="N1630" s="34"/>
      <c r="O1630" s="110"/>
      <c r="Q1630" s="253"/>
    </row>
    <row r="1631" spans="1:17" s="114" customFormat="1" x14ac:dyDescent="0.2">
      <c r="A1631" s="39"/>
      <c r="B1631" s="309"/>
      <c r="C1631" s="88"/>
      <c r="E1631" s="339"/>
      <c r="F1631" s="124"/>
      <c r="G1631" s="129"/>
      <c r="H1631" s="130"/>
      <c r="I1631" s="22"/>
      <c r="J1631" s="103"/>
      <c r="K1631" s="34"/>
      <c r="L1631" s="103"/>
      <c r="M1631" s="103"/>
      <c r="N1631" s="34"/>
      <c r="O1631" s="110"/>
      <c r="Q1631" s="253"/>
    </row>
    <row r="1632" spans="1:17" s="114" customFormat="1" x14ac:dyDescent="0.2">
      <c r="A1632" s="39"/>
      <c r="B1632" s="309"/>
      <c r="C1632" s="88"/>
      <c r="E1632" s="339"/>
      <c r="F1632" s="124"/>
      <c r="G1632" s="129"/>
      <c r="H1632" s="130"/>
      <c r="I1632" s="22"/>
      <c r="J1632" s="103"/>
      <c r="K1632" s="34"/>
      <c r="L1632" s="103"/>
      <c r="M1632" s="103"/>
      <c r="N1632" s="34"/>
      <c r="O1632" s="110"/>
      <c r="Q1632" s="253"/>
    </row>
    <row r="1633" spans="1:17" s="114" customFormat="1" x14ac:dyDescent="0.2">
      <c r="A1633" s="39"/>
      <c r="B1633" s="309"/>
      <c r="C1633" s="88"/>
      <c r="E1633" s="339"/>
      <c r="F1633" s="124"/>
      <c r="G1633" s="129"/>
      <c r="H1633" s="130"/>
      <c r="I1633" s="22"/>
      <c r="J1633" s="103"/>
      <c r="K1633" s="34"/>
      <c r="L1633" s="103"/>
      <c r="M1633" s="103"/>
      <c r="N1633" s="34"/>
      <c r="O1633" s="110"/>
      <c r="Q1633" s="253"/>
    </row>
    <row r="1634" spans="1:17" s="114" customFormat="1" x14ac:dyDescent="0.2">
      <c r="A1634" s="39"/>
      <c r="B1634" s="309"/>
      <c r="C1634" s="88"/>
      <c r="E1634" s="339"/>
      <c r="F1634" s="124"/>
      <c r="G1634" s="129"/>
      <c r="H1634" s="130"/>
      <c r="I1634" s="22"/>
      <c r="J1634" s="103"/>
      <c r="K1634" s="34"/>
      <c r="L1634" s="103"/>
      <c r="M1634" s="103"/>
      <c r="N1634" s="34"/>
      <c r="O1634" s="110"/>
      <c r="Q1634" s="253"/>
    </row>
    <row r="1635" spans="1:17" s="114" customFormat="1" x14ac:dyDescent="0.2">
      <c r="A1635" s="39"/>
      <c r="B1635" s="309"/>
      <c r="C1635" s="88"/>
      <c r="E1635" s="339"/>
      <c r="F1635" s="124"/>
      <c r="G1635" s="129"/>
      <c r="H1635" s="130"/>
      <c r="I1635" s="22"/>
      <c r="J1635" s="103"/>
      <c r="K1635" s="34"/>
      <c r="L1635" s="103"/>
      <c r="M1635" s="103"/>
      <c r="N1635" s="34"/>
      <c r="O1635" s="110"/>
      <c r="Q1635" s="253"/>
    </row>
    <row r="1636" spans="1:17" s="114" customFormat="1" x14ac:dyDescent="0.2">
      <c r="A1636" s="39"/>
      <c r="B1636" s="309"/>
      <c r="C1636" s="88"/>
      <c r="E1636" s="339"/>
      <c r="F1636" s="124"/>
      <c r="G1636" s="129"/>
      <c r="H1636" s="130"/>
      <c r="I1636" s="22"/>
      <c r="J1636" s="103"/>
      <c r="K1636" s="34"/>
      <c r="L1636" s="103"/>
      <c r="M1636" s="103"/>
      <c r="N1636" s="34"/>
      <c r="O1636" s="110"/>
      <c r="Q1636" s="253"/>
    </row>
    <row r="1637" spans="1:17" s="114" customFormat="1" x14ac:dyDescent="0.2">
      <c r="A1637" s="39"/>
      <c r="B1637" s="309"/>
      <c r="C1637" s="88"/>
      <c r="E1637" s="339"/>
      <c r="F1637" s="124"/>
      <c r="G1637" s="129"/>
      <c r="H1637" s="130"/>
      <c r="I1637" s="22"/>
      <c r="J1637" s="103"/>
      <c r="K1637" s="34"/>
      <c r="L1637" s="103"/>
      <c r="M1637" s="103"/>
      <c r="N1637" s="34"/>
      <c r="O1637" s="110"/>
      <c r="Q1637" s="253"/>
    </row>
    <row r="1638" spans="1:17" s="114" customFormat="1" x14ac:dyDescent="0.2">
      <c r="A1638" s="39"/>
      <c r="B1638" s="309"/>
      <c r="C1638" s="88"/>
      <c r="E1638" s="339"/>
      <c r="F1638" s="124"/>
      <c r="G1638" s="129"/>
      <c r="H1638" s="130"/>
      <c r="I1638" s="22"/>
      <c r="J1638" s="103"/>
      <c r="K1638" s="34"/>
      <c r="L1638" s="103"/>
      <c r="M1638" s="103"/>
      <c r="N1638" s="34"/>
      <c r="O1638" s="110"/>
      <c r="Q1638" s="253"/>
    </row>
    <row r="1639" spans="1:17" s="114" customFormat="1" x14ac:dyDescent="0.2">
      <c r="A1639" s="39"/>
      <c r="B1639" s="309"/>
      <c r="C1639" s="88"/>
      <c r="E1639" s="339"/>
      <c r="F1639" s="124"/>
      <c r="G1639" s="129"/>
      <c r="H1639" s="130"/>
      <c r="I1639" s="22"/>
      <c r="J1639" s="103"/>
      <c r="K1639" s="34"/>
      <c r="L1639" s="103"/>
      <c r="M1639" s="103"/>
      <c r="N1639" s="34"/>
      <c r="O1639" s="110"/>
      <c r="Q1639" s="253"/>
    </row>
    <row r="1640" spans="1:17" s="114" customFormat="1" x14ac:dyDescent="0.2">
      <c r="A1640" s="39"/>
      <c r="B1640" s="309"/>
      <c r="C1640" s="88"/>
      <c r="E1640" s="339"/>
      <c r="F1640" s="124"/>
      <c r="G1640" s="129"/>
      <c r="H1640" s="130"/>
      <c r="I1640" s="22"/>
      <c r="J1640" s="103"/>
      <c r="K1640" s="34"/>
      <c r="L1640" s="103"/>
      <c r="M1640" s="103"/>
      <c r="N1640" s="34"/>
      <c r="O1640" s="110"/>
      <c r="Q1640" s="253"/>
    </row>
    <row r="1641" spans="1:17" s="114" customFormat="1" x14ac:dyDescent="0.2">
      <c r="A1641" s="39"/>
      <c r="B1641" s="309"/>
      <c r="C1641" s="88"/>
      <c r="E1641" s="339"/>
      <c r="F1641" s="124"/>
      <c r="G1641" s="129"/>
      <c r="H1641" s="130"/>
      <c r="I1641" s="22"/>
      <c r="J1641" s="103"/>
      <c r="K1641" s="34"/>
      <c r="L1641" s="103"/>
      <c r="M1641" s="103"/>
      <c r="N1641" s="34"/>
      <c r="O1641" s="110"/>
      <c r="Q1641" s="253"/>
    </row>
    <row r="1642" spans="1:17" s="114" customFormat="1" x14ac:dyDescent="0.2">
      <c r="A1642" s="39"/>
      <c r="B1642" s="309"/>
      <c r="C1642" s="88"/>
      <c r="E1642" s="339"/>
      <c r="F1642" s="124"/>
      <c r="G1642" s="129"/>
      <c r="H1642" s="130"/>
      <c r="I1642" s="22"/>
      <c r="J1642" s="103"/>
      <c r="K1642" s="34"/>
      <c r="L1642" s="103"/>
      <c r="M1642" s="103"/>
      <c r="N1642" s="34"/>
      <c r="O1642" s="110"/>
      <c r="Q1642" s="253"/>
    </row>
    <row r="1643" spans="1:17" s="114" customFormat="1" x14ac:dyDescent="0.2">
      <c r="A1643" s="39"/>
      <c r="B1643" s="309"/>
      <c r="C1643" s="88"/>
      <c r="E1643" s="339"/>
      <c r="F1643" s="124"/>
      <c r="G1643" s="129"/>
      <c r="H1643" s="130"/>
      <c r="I1643" s="22"/>
      <c r="J1643" s="103"/>
      <c r="K1643" s="34"/>
      <c r="L1643" s="103"/>
      <c r="M1643" s="103"/>
      <c r="N1643" s="34"/>
      <c r="O1643" s="110"/>
      <c r="Q1643" s="253"/>
    </row>
    <row r="1644" spans="1:17" s="114" customFormat="1" x14ac:dyDescent="0.2">
      <c r="A1644" s="39"/>
      <c r="B1644" s="309"/>
      <c r="C1644" s="88"/>
      <c r="E1644" s="339"/>
      <c r="F1644" s="124"/>
      <c r="G1644" s="129"/>
      <c r="H1644" s="130"/>
      <c r="I1644" s="22"/>
      <c r="J1644" s="103"/>
      <c r="K1644" s="34"/>
      <c r="L1644" s="103"/>
      <c r="M1644" s="103"/>
      <c r="N1644" s="34"/>
      <c r="O1644" s="110"/>
      <c r="Q1644" s="253"/>
    </row>
    <row r="1645" spans="1:17" s="114" customFormat="1" x14ac:dyDescent="0.2">
      <c r="A1645" s="39"/>
      <c r="B1645" s="309"/>
      <c r="C1645" s="88"/>
      <c r="E1645" s="339"/>
      <c r="F1645" s="124"/>
      <c r="G1645" s="129"/>
      <c r="H1645" s="130"/>
      <c r="I1645" s="22"/>
      <c r="J1645" s="103"/>
      <c r="K1645" s="34"/>
      <c r="L1645" s="103"/>
      <c r="M1645" s="103"/>
      <c r="N1645" s="34"/>
      <c r="O1645" s="110"/>
      <c r="Q1645" s="253"/>
    </row>
    <row r="1646" spans="1:17" s="114" customFormat="1" x14ac:dyDescent="0.2">
      <c r="A1646" s="39"/>
      <c r="B1646" s="309"/>
      <c r="C1646" s="88"/>
      <c r="E1646" s="339"/>
      <c r="F1646" s="124"/>
      <c r="G1646" s="129"/>
      <c r="H1646" s="130"/>
      <c r="I1646" s="22"/>
      <c r="J1646" s="103"/>
      <c r="K1646" s="34"/>
      <c r="L1646" s="103"/>
      <c r="M1646" s="103"/>
      <c r="N1646" s="34"/>
      <c r="O1646" s="110"/>
      <c r="Q1646" s="253"/>
    </row>
    <row r="1647" spans="1:17" s="114" customFormat="1" x14ac:dyDescent="0.2">
      <c r="A1647" s="39"/>
      <c r="B1647" s="309"/>
      <c r="C1647" s="88"/>
      <c r="E1647" s="339"/>
      <c r="F1647" s="124"/>
      <c r="G1647" s="129"/>
      <c r="H1647" s="130"/>
      <c r="I1647" s="22"/>
      <c r="J1647" s="103"/>
      <c r="K1647" s="34"/>
      <c r="L1647" s="103"/>
      <c r="M1647" s="103"/>
      <c r="N1647" s="34"/>
      <c r="O1647" s="110"/>
      <c r="Q1647" s="253"/>
    </row>
    <row r="1648" spans="1:17" s="114" customFormat="1" x14ac:dyDescent="0.2">
      <c r="A1648" s="39"/>
      <c r="B1648" s="309"/>
      <c r="C1648" s="88"/>
      <c r="E1648" s="339"/>
      <c r="F1648" s="124"/>
      <c r="G1648" s="129"/>
      <c r="H1648" s="130"/>
      <c r="I1648" s="22"/>
      <c r="J1648" s="103"/>
      <c r="K1648" s="34"/>
      <c r="L1648" s="103"/>
      <c r="M1648" s="103"/>
      <c r="N1648" s="34"/>
      <c r="O1648" s="110"/>
      <c r="Q1648" s="253"/>
    </row>
    <row r="1649" spans="1:17" s="114" customFormat="1" x14ac:dyDescent="0.2">
      <c r="A1649" s="39"/>
      <c r="B1649" s="309"/>
      <c r="C1649" s="88"/>
      <c r="E1649" s="339"/>
      <c r="F1649" s="124"/>
      <c r="G1649" s="129"/>
      <c r="H1649" s="130"/>
      <c r="I1649" s="22"/>
      <c r="J1649" s="103"/>
      <c r="K1649" s="34"/>
      <c r="L1649" s="103"/>
      <c r="M1649" s="103"/>
      <c r="N1649" s="34"/>
      <c r="O1649" s="110"/>
      <c r="Q1649" s="253"/>
    </row>
    <row r="1650" spans="1:17" s="114" customFormat="1" x14ac:dyDescent="0.2">
      <c r="A1650" s="39"/>
      <c r="B1650" s="309"/>
      <c r="C1650" s="88"/>
      <c r="E1650" s="339"/>
      <c r="F1650" s="124"/>
      <c r="G1650" s="129"/>
      <c r="H1650" s="130"/>
      <c r="I1650" s="22"/>
      <c r="J1650" s="103"/>
      <c r="K1650" s="34"/>
      <c r="L1650" s="103"/>
      <c r="M1650" s="103"/>
      <c r="N1650" s="34"/>
      <c r="O1650" s="110"/>
      <c r="Q1650" s="253"/>
    </row>
    <row r="1651" spans="1:17" s="114" customFormat="1" x14ac:dyDescent="0.2">
      <c r="A1651" s="39"/>
      <c r="B1651" s="309"/>
      <c r="C1651" s="88"/>
      <c r="E1651" s="339"/>
      <c r="F1651" s="124"/>
      <c r="G1651" s="129"/>
      <c r="H1651" s="130"/>
      <c r="I1651" s="22"/>
      <c r="J1651" s="103"/>
      <c r="K1651" s="34"/>
      <c r="L1651" s="103"/>
      <c r="M1651" s="103"/>
      <c r="N1651" s="34"/>
      <c r="O1651" s="110"/>
      <c r="Q1651" s="253"/>
    </row>
    <row r="1652" spans="1:17" s="114" customFormat="1" x14ac:dyDescent="0.2">
      <c r="A1652" s="39"/>
      <c r="B1652" s="309"/>
      <c r="C1652" s="88"/>
      <c r="E1652" s="339"/>
      <c r="F1652" s="124"/>
      <c r="G1652" s="129"/>
      <c r="H1652" s="130"/>
      <c r="I1652" s="22"/>
      <c r="J1652" s="103"/>
      <c r="K1652" s="34"/>
      <c r="L1652" s="103"/>
      <c r="M1652" s="103"/>
      <c r="N1652" s="34"/>
      <c r="O1652" s="110"/>
      <c r="Q1652" s="253"/>
    </row>
    <row r="1653" spans="1:17" s="114" customFormat="1" x14ac:dyDescent="0.2">
      <c r="A1653" s="39"/>
      <c r="B1653" s="309"/>
      <c r="C1653" s="88"/>
      <c r="E1653" s="339"/>
      <c r="F1653" s="124"/>
      <c r="G1653" s="129"/>
      <c r="H1653" s="130"/>
      <c r="I1653" s="22"/>
      <c r="J1653" s="103"/>
      <c r="K1653" s="34"/>
      <c r="L1653" s="103"/>
      <c r="M1653" s="103"/>
      <c r="N1653" s="34"/>
      <c r="O1653" s="110"/>
      <c r="Q1653" s="253"/>
    </row>
    <row r="1654" spans="1:17" s="114" customFormat="1" x14ac:dyDescent="0.2">
      <c r="A1654" s="39"/>
      <c r="B1654" s="309"/>
      <c r="C1654" s="88"/>
      <c r="E1654" s="339"/>
      <c r="F1654" s="124"/>
      <c r="G1654" s="129"/>
      <c r="H1654" s="130"/>
      <c r="I1654" s="22"/>
      <c r="J1654" s="103"/>
      <c r="K1654" s="34"/>
      <c r="L1654" s="103"/>
      <c r="M1654" s="103"/>
      <c r="N1654" s="34"/>
      <c r="O1654" s="110"/>
      <c r="Q1654" s="253"/>
    </row>
    <row r="1655" spans="1:17" s="114" customFormat="1" x14ac:dyDescent="0.2">
      <c r="A1655" s="39"/>
      <c r="B1655" s="309"/>
      <c r="C1655" s="88"/>
      <c r="E1655" s="339"/>
      <c r="F1655" s="124"/>
      <c r="G1655" s="129"/>
      <c r="H1655" s="130"/>
      <c r="I1655" s="22"/>
      <c r="J1655" s="103"/>
      <c r="K1655" s="34"/>
      <c r="L1655" s="103"/>
      <c r="M1655" s="103"/>
      <c r="N1655" s="34"/>
      <c r="O1655" s="110"/>
      <c r="Q1655" s="253"/>
    </row>
    <row r="1656" spans="1:17" s="114" customFormat="1" x14ac:dyDescent="0.2">
      <c r="A1656" s="39"/>
      <c r="B1656" s="309"/>
      <c r="C1656" s="88"/>
      <c r="E1656" s="339"/>
      <c r="F1656" s="124"/>
      <c r="G1656" s="129"/>
      <c r="H1656" s="130"/>
      <c r="I1656" s="22"/>
      <c r="J1656" s="103"/>
      <c r="K1656" s="34"/>
      <c r="L1656" s="103"/>
      <c r="M1656" s="103"/>
      <c r="N1656" s="34"/>
      <c r="O1656" s="110"/>
      <c r="Q1656" s="253"/>
    </row>
    <row r="1657" spans="1:17" s="114" customFormat="1" x14ac:dyDescent="0.2">
      <c r="A1657" s="39"/>
      <c r="B1657" s="309"/>
      <c r="C1657" s="88"/>
      <c r="E1657" s="339"/>
      <c r="F1657" s="124"/>
      <c r="G1657" s="129"/>
      <c r="H1657" s="130"/>
      <c r="I1657" s="22"/>
      <c r="J1657" s="103"/>
      <c r="K1657" s="34"/>
      <c r="L1657" s="103"/>
      <c r="M1657" s="103"/>
      <c r="N1657" s="34"/>
      <c r="O1657" s="110"/>
      <c r="Q1657" s="253"/>
    </row>
    <row r="1658" spans="1:17" s="114" customFormat="1" x14ac:dyDescent="0.2">
      <c r="A1658" s="39"/>
      <c r="B1658" s="309"/>
      <c r="C1658" s="88"/>
      <c r="E1658" s="339"/>
      <c r="F1658" s="124"/>
      <c r="G1658" s="129"/>
      <c r="H1658" s="130"/>
      <c r="I1658" s="22"/>
      <c r="J1658" s="103"/>
      <c r="K1658" s="34"/>
      <c r="L1658" s="103"/>
      <c r="M1658" s="103"/>
      <c r="N1658" s="34"/>
      <c r="O1658" s="110"/>
      <c r="Q1658" s="253"/>
    </row>
    <row r="1659" spans="1:17" s="114" customFormat="1" x14ac:dyDescent="0.2">
      <c r="A1659" s="39"/>
      <c r="B1659" s="309"/>
      <c r="C1659" s="88"/>
      <c r="E1659" s="339"/>
      <c r="F1659" s="124"/>
      <c r="G1659" s="129"/>
      <c r="H1659" s="130"/>
      <c r="I1659" s="22"/>
      <c r="J1659" s="103"/>
      <c r="K1659" s="34"/>
      <c r="L1659" s="103"/>
      <c r="M1659" s="103"/>
      <c r="N1659" s="34"/>
      <c r="O1659" s="110"/>
      <c r="Q1659" s="253"/>
    </row>
    <row r="1660" spans="1:17" s="114" customFormat="1" x14ac:dyDescent="0.2">
      <c r="A1660" s="39"/>
      <c r="B1660" s="309"/>
      <c r="C1660" s="88"/>
      <c r="E1660" s="339"/>
      <c r="F1660" s="124"/>
      <c r="G1660" s="129"/>
      <c r="H1660" s="130"/>
      <c r="I1660" s="22"/>
      <c r="J1660" s="103"/>
      <c r="K1660" s="34"/>
      <c r="L1660" s="103"/>
      <c r="M1660" s="103"/>
      <c r="N1660" s="34"/>
      <c r="O1660" s="110"/>
      <c r="Q1660" s="253"/>
    </row>
    <row r="1661" spans="1:17" s="114" customFormat="1" x14ac:dyDescent="0.2">
      <c r="A1661" s="39"/>
      <c r="B1661" s="309"/>
      <c r="C1661" s="88"/>
      <c r="E1661" s="339"/>
      <c r="F1661" s="124"/>
      <c r="G1661" s="129"/>
      <c r="H1661" s="130"/>
      <c r="I1661" s="22"/>
      <c r="J1661" s="103"/>
      <c r="K1661" s="34"/>
      <c r="L1661" s="103"/>
      <c r="M1661" s="103"/>
      <c r="N1661" s="34"/>
      <c r="O1661" s="110"/>
      <c r="Q1661" s="253"/>
    </row>
    <row r="1662" spans="1:17" s="114" customFormat="1" x14ac:dyDescent="0.2">
      <c r="A1662" s="39"/>
      <c r="B1662" s="309"/>
      <c r="C1662" s="88"/>
      <c r="E1662" s="339"/>
      <c r="F1662" s="124"/>
      <c r="G1662" s="129"/>
      <c r="H1662" s="130"/>
      <c r="I1662" s="22"/>
      <c r="J1662" s="103"/>
      <c r="K1662" s="34"/>
      <c r="L1662" s="103"/>
      <c r="M1662" s="103"/>
      <c r="N1662" s="34"/>
      <c r="O1662" s="110"/>
      <c r="Q1662" s="253"/>
    </row>
    <row r="1663" spans="1:17" s="114" customFormat="1" x14ac:dyDescent="0.2">
      <c r="A1663" s="39"/>
      <c r="B1663" s="309"/>
      <c r="C1663" s="88"/>
      <c r="E1663" s="339"/>
      <c r="F1663" s="124"/>
      <c r="G1663" s="129"/>
      <c r="H1663" s="130"/>
      <c r="I1663" s="22"/>
      <c r="J1663" s="103"/>
      <c r="K1663" s="34"/>
      <c r="L1663" s="103"/>
      <c r="M1663" s="103"/>
      <c r="N1663" s="34"/>
      <c r="O1663" s="110"/>
      <c r="Q1663" s="253"/>
    </row>
    <row r="1664" spans="1:17" s="114" customFormat="1" x14ac:dyDescent="0.2">
      <c r="A1664" s="39"/>
      <c r="B1664" s="309"/>
      <c r="C1664" s="88"/>
      <c r="E1664" s="339"/>
      <c r="F1664" s="124"/>
      <c r="G1664" s="129"/>
      <c r="H1664" s="130"/>
      <c r="I1664" s="22"/>
      <c r="J1664" s="103"/>
      <c r="K1664" s="34"/>
      <c r="L1664" s="103"/>
      <c r="M1664" s="103"/>
      <c r="N1664" s="34"/>
      <c r="O1664" s="110"/>
      <c r="Q1664" s="253"/>
    </row>
    <row r="1665" spans="1:17" s="114" customFormat="1" x14ac:dyDescent="0.2">
      <c r="A1665" s="39"/>
      <c r="B1665" s="309"/>
      <c r="C1665" s="88"/>
      <c r="E1665" s="339"/>
      <c r="F1665" s="124"/>
      <c r="G1665" s="129"/>
      <c r="H1665" s="130"/>
      <c r="I1665" s="22"/>
      <c r="J1665" s="103"/>
      <c r="K1665" s="34"/>
      <c r="L1665" s="103"/>
      <c r="M1665" s="103"/>
      <c r="N1665" s="34"/>
      <c r="O1665" s="110"/>
      <c r="Q1665" s="253"/>
    </row>
    <row r="1666" spans="1:17" s="114" customFormat="1" x14ac:dyDescent="0.2">
      <c r="A1666" s="39"/>
      <c r="B1666" s="309"/>
      <c r="C1666" s="88"/>
      <c r="E1666" s="339"/>
      <c r="F1666" s="124"/>
      <c r="G1666" s="129"/>
      <c r="H1666" s="130"/>
      <c r="I1666" s="22"/>
      <c r="J1666" s="103"/>
      <c r="K1666" s="34"/>
      <c r="L1666" s="103"/>
      <c r="M1666" s="103"/>
      <c r="N1666" s="34"/>
      <c r="O1666" s="110"/>
      <c r="Q1666" s="253"/>
    </row>
    <row r="1667" spans="1:17" s="114" customFormat="1" x14ac:dyDescent="0.2">
      <c r="A1667" s="39"/>
      <c r="B1667" s="309"/>
      <c r="C1667" s="88"/>
      <c r="E1667" s="339"/>
      <c r="F1667" s="124"/>
      <c r="G1667" s="129"/>
      <c r="H1667" s="130"/>
      <c r="I1667" s="22"/>
      <c r="J1667" s="103"/>
      <c r="K1667" s="34"/>
      <c r="L1667" s="103"/>
      <c r="M1667" s="103"/>
      <c r="N1667" s="34"/>
      <c r="O1667" s="110"/>
      <c r="Q1667" s="253"/>
    </row>
    <row r="1668" spans="1:17" s="114" customFormat="1" x14ac:dyDescent="0.2">
      <c r="A1668" s="39"/>
      <c r="B1668" s="309"/>
      <c r="C1668" s="88"/>
      <c r="E1668" s="339"/>
      <c r="F1668" s="124"/>
      <c r="G1668" s="129"/>
      <c r="H1668" s="130"/>
      <c r="I1668" s="22"/>
      <c r="J1668" s="103"/>
      <c r="K1668" s="34"/>
      <c r="L1668" s="103"/>
      <c r="M1668" s="103"/>
      <c r="N1668" s="34"/>
      <c r="O1668" s="110"/>
      <c r="Q1668" s="253"/>
    </row>
    <row r="1669" spans="1:17" s="114" customFormat="1" x14ac:dyDescent="0.2">
      <c r="A1669" s="39"/>
      <c r="B1669" s="309"/>
      <c r="C1669" s="88"/>
      <c r="E1669" s="339"/>
      <c r="F1669" s="124"/>
      <c r="G1669" s="129"/>
      <c r="H1669" s="130"/>
      <c r="I1669" s="22"/>
      <c r="J1669" s="103"/>
      <c r="K1669" s="34"/>
      <c r="L1669" s="103"/>
      <c r="M1669" s="103"/>
      <c r="N1669" s="34"/>
      <c r="O1669" s="110"/>
      <c r="Q1669" s="253"/>
    </row>
    <row r="1670" spans="1:17" s="114" customFormat="1" x14ac:dyDescent="0.2">
      <c r="A1670" s="39"/>
      <c r="B1670" s="309"/>
      <c r="C1670" s="88"/>
      <c r="E1670" s="339"/>
      <c r="F1670" s="124"/>
      <c r="G1670" s="129"/>
      <c r="H1670" s="130"/>
      <c r="I1670" s="22"/>
      <c r="J1670" s="103"/>
      <c r="K1670" s="34"/>
      <c r="L1670" s="103"/>
      <c r="M1670" s="103"/>
      <c r="N1670" s="34"/>
      <c r="O1670" s="110"/>
      <c r="Q1670" s="253"/>
    </row>
    <row r="1671" spans="1:17" s="114" customFormat="1" x14ac:dyDescent="0.2">
      <c r="A1671" s="39"/>
      <c r="B1671" s="309"/>
      <c r="C1671" s="88"/>
      <c r="E1671" s="339"/>
      <c r="F1671" s="124"/>
      <c r="G1671" s="129"/>
      <c r="H1671" s="130"/>
      <c r="I1671" s="22"/>
      <c r="J1671" s="103"/>
      <c r="K1671" s="34"/>
      <c r="L1671" s="103"/>
      <c r="M1671" s="103"/>
      <c r="N1671" s="34"/>
      <c r="O1671" s="110"/>
      <c r="Q1671" s="253"/>
    </row>
    <row r="1672" spans="1:17" s="114" customFormat="1" x14ac:dyDescent="0.2">
      <c r="A1672" s="39"/>
      <c r="B1672" s="309"/>
      <c r="C1672" s="88"/>
      <c r="E1672" s="339"/>
      <c r="F1672" s="124"/>
      <c r="G1672" s="129"/>
      <c r="H1672" s="130"/>
      <c r="I1672" s="22"/>
      <c r="J1672" s="103"/>
      <c r="K1672" s="34"/>
      <c r="L1672" s="103"/>
      <c r="M1672" s="103"/>
      <c r="N1672" s="34"/>
      <c r="O1672" s="110"/>
      <c r="Q1672" s="253"/>
    </row>
    <row r="1673" spans="1:17" s="114" customFormat="1" x14ac:dyDescent="0.2">
      <c r="A1673" s="39"/>
      <c r="B1673" s="309"/>
      <c r="C1673" s="88"/>
      <c r="E1673" s="339"/>
      <c r="F1673" s="124"/>
      <c r="G1673" s="129"/>
      <c r="H1673" s="130"/>
      <c r="I1673" s="22"/>
      <c r="J1673" s="103"/>
      <c r="K1673" s="34"/>
      <c r="L1673" s="103"/>
      <c r="M1673" s="103"/>
      <c r="N1673" s="34"/>
      <c r="O1673" s="110"/>
      <c r="Q1673" s="253"/>
    </row>
    <row r="1674" spans="1:17" s="114" customFormat="1" x14ac:dyDescent="0.2">
      <c r="A1674" s="39"/>
      <c r="B1674" s="309"/>
      <c r="C1674" s="88"/>
      <c r="E1674" s="339"/>
      <c r="F1674" s="124"/>
      <c r="G1674" s="129"/>
      <c r="H1674" s="130"/>
      <c r="I1674" s="22"/>
      <c r="J1674" s="103"/>
      <c r="K1674" s="34"/>
      <c r="L1674" s="103"/>
      <c r="M1674" s="103"/>
      <c r="N1674" s="34"/>
      <c r="O1674" s="110"/>
      <c r="Q1674" s="253"/>
    </row>
    <row r="1675" spans="1:17" s="114" customFormat="1" x14ac:dyDescent="0.2">
      <c r="A1675" s="39"/>
      <c r="B1675" s="309"/>
      <c r="C1675" s="88"/>
      <c r="E1675" s="339"/>
      <c r="F1675" s="124"/>
      <c r="G1675" s="129"/>
      <c r="H1675" s="130"/>
      <c r="I1675" s="22"/>
      <c r="J1675" s="103"/>
      <c r="K1675" s="34"/>
      <c r="L1675" s="103"/>
      <c r="M1675" s="103"/>
      <c r="N1675" s="34"/>
      <c r="O1675" s="110"/>
      <c r="Q1675" s="253"/>
    </row>
    <row r="1676" spans="1:17" s="114" customFormat="1" x14ac:dyDescent="0.2">
      <c r="A1676" s="39"/>
      <c r="B1676" s="309"/>
      <c r="C1676" s="88"/>
      <c r="E1676" s="339"/>
      <c r="F1676" s="124"/>
      <c r="G1676" s="129"/>
      <c r="H1676" s="130"/>
      <c r="I1676" s="22"/>
      <c r="J1676" s="103"/>
      <c r="K1676" s="34"/>
      <c r="L1676" s="103"/>
      <c r="M1676" s="103"/>
      <c r="N1676" s="34"/>
      <c r="O1676" s="110"/>
      <c r="Q1676" s="253"/>
    </row>
    <row r="1677" spans="1:17" s="114" customFormat="1" x14ac:dyDescent="0.2">
      <c r="A1677" s="39"/>
      <c r="B1677" s="309"/>
      <c r="C1677" s="88"/>
      <c r="E1677" s="339"/>
      <c r="F1677" s="124"/>
      <c r="G1677" s="129"/>
      <c r="H1677" s="130"/>
      <c r="I1677" s="22"/>
      <c r="J1677" s="103"/>
      <c r="K1677" s="34"/>
      <c r="L1677" s="103"/>
      <c r="M1677" s="103"/>
      <c r="N1677" s="34"/>
      <c r="O1677" s="110"/>
      <c r="Q1677" s="253"/>
    </row>
    <row r="1678" spans="1:17" s="114" customFormat="1" x14ac:dyDescent="0.2">
      <c r="A1678" s="39"/>
      <c r="B1678" s="309"/>
      <c r="C1678" s="88"/>
      <c r="E1678" s="339"/>
      <c r="F1678" s="124"/>
      <c r="G1678" s="129"/>
      <c r="H1678" s="130"/>
      <c r="I1678" s="22"/>
      <c r="J1678" s="103"/>
      <c r="K1678" s="34"/>
      <c r="L1678" s="103"/>
      <c r="M1678" s="103"/>
      <c r="N1678" s="34"/>
      <c r="O1678" s="110"/>
      <c r="Q1678" s="253"/>
    </row>
    <row r="1679" spans="1:17" s="114" customFormat="1" x14ac:dyDescent="0.2">
      <c r="A1679" s="39"/>
      <c r="B1679" s="309"/>
      <c r="C1679" s="88"/>
      <c r="E1679" s="339"/>
      <c r="F1679" s="124"/>
      <c r="G1679" s="129"/>
      <c r="H1679" s="130"/>
      <c r="I1679" s="22"/>
      <c r="J1679" s="103"/>
      <c r="K1679" s="34"/>
      <c r="L1679" s="103"/>
      <c r="M1679" s="103"/>
      <c r="N1679" s="34"/>
      <c r="O1679" s="110"/>
      <c r="Q1679" s="253"/>
    </row>
    <row r="1680" spans="1:17" s="114" customFormat="1" x14ac:dyDescent="0.2">
      <c r="A1680" s="39"/>
      <c r="B1680" s="309"/>
      <c r="C1680" s="88"/>
      <c r="E1680" s="339"/>
      <c r="F1680" s="124"/>
      <c r="G1680" s="129"/>
      <c r="H1680" s="130"/>
      <c r="I1680" s="22"/>
      <c r="J1680" s="103"/>
      <c r="K1680" s="34"/>
      <c r="L1680" s="103"/>
      <c r="M1680" s="103"/>
      <c r="N1680" s="34"/>
      <c r="O1680" s="110"/>
      <c r="Q1680" s="253"/>
    </row>
    <row r="1681" spans="1:17" s="114" customFormat="1" x14ac:dyDescent="0.2">
      <c r="A1681" s="39"/>
      <c r="B1681" s="309"/>
      <c r="C1681" s="88"/>
      <c r="E1681" s="339"/>
      <c r="F1681" s="124"/>
      <c r="G1681" s="129"/>
      <c r="H1681" s="130"/>
      <c r="I1681" s="22"/>
      <c r="J1681" s="103"/>
      <c r="K1681" s="34"/>
      <c r="L1681" s="103"/>
      <c r="M1681" s="103"/>
      <c r="N1681" s="34"/>
      <c r="O1681" s="110"/>
      <c r="Q1681" s="253"/>
    </row>
    <row r="1682" spans="1:17" s="114" customFormat="1" x14ac:dyDescent="0.2">
      <c r="A1682" s="39"/>
      <c r="B1682" s="309"/>
      <c r="C1682" s="88"/>
      <c r="E1682" s="339"/>
      <c r="F1682" s="124"/>
      <c r="G1682" s="129"/>
      <c r="H1682" s="130"/>
      <c r="I1682" s="22"/>
      <c r="J1682" s="103"/>
      <c r="K1682" s="34"/>
      <c r="L1682" s="103"/>
      <c r="M1682" s="103"/>
      <c r="N1682" s="34"/>
      <c r="O1682" s="110"/>
      <c r="Q1682" s="253"/>
    </row>
    <row r="1683" spans="1:17" s="114" customFormat="1" x14ac:dyDescent="0.2">
      <c r="A1683" s="39"/>
      <c r="B1683" s="309"/>
      <c r="C1683" s="88"/>
      <c r="E1683" s="339"/>
      <c r="F1683" s="124"/>
      <c r="G1683" s="129"/>
      <c r="H1683" s="130"/>
      <c r="I1683" s="22"/>
      <c r="J1683" s="103"/>
      <c r="K1683" s="34"/>
      <c r="L1683" s="103"/>
      <c r="M1683" s="103"/>
      <c r="N1683" s="34"/>
      <c r="O1683" s="110"/>
      <c r="Q1683" s="253"/>
    </row>
    <row r="1684" spans="1:17" s="114" customFormat="1" x14ac:dyDescent="0.2">
      <c r="A1684" s="39"/>
      <c r="B1684" s="309"/>
      <c r="C1684" s="88"/>
      <c r="E1684" s="339"/>
      <c r="F1684" s="124"/>
      <c r="G1684" s="129"/>
      <c r="H1684" s="130"/>
      <c r="I1684" s="22"/>
      <c r="J1684" s="103"/>
      <c r="K1684" s="34"/>
      <c r="L1684" s="103"/>
      <c r="M1684" s="103"/>
      <c r="N1684" s="34"/>
      <c r="O1684" s="110"/>
      <c r="Q1684" s="253"/>
    </row>
    <row r="1685" spans="1:17" s="114" customFormat="1" x14ac:dyDescent="0.2">
      <c r="A1685" s="39"/>
      <c r="B1685" s="309"/>
      <c r="C1685" s="88"/>
      <c r="E1685" s="339"/>
      <c r="F1685" s="124"/>
      <c r="G1685" s="129"/>
      <c r="H1685" s="130"/>
      <c r="I1685" s="22"/>
      <c r="J1685" s="103"/>
      <c r="K1685" s="34"/>
      <c r="L1685" s="103"/>
      <c r="M1685" s="103"/>
      <c r="N1685" s="34"/>
      <c r="O1685" s="110"/>
      <c r="Q1685" s="253"/>
    </row>
    <row r="1686" spans="1:17" s="114" customFormat="1" x14ac:dyDescent="0.2">
      <c r="A1686" s="39"/>
      <c r="B1686" s="309"/>
      <c r="C1686" s="88"/>
      <c r="E1686" s="339"/>
      <c r="F1686" s="124"/>
      <c r="G1686" s="129"/>
      <c r="H1686" s="130"/>
      <c r="I1686" s="22"/>
      <c r="J1686" s="103"/>
      <c r="K1686" s="34"/>
      <c r="L1686" s="103"/>
      <c r="M1686" s="103"/>
      <c r="N1686" s="34"/>
      <c r="O1686" s="110"/>
      <c r="Q1686" s="253"/>
    </row>
    <row r="1687" spans="1:17" s="114" customFormat="1" x14ac:dyDescent="0.2">
      <c r="A1687" s="39"/>
      <c r="B1687" s="309"/>
      <c r="C1687" s="88"/>
      <c r="E1687" s="339"/>
      <c r="F1687" s="124"/>
      <c r="G1687" s="129"/>
      <c r="H1687" s="130"/>
      <c r="I1687" s="22"/>
      <c r="J1687" s="103"/>
      <c r="K1687" s="34"/>
      <c r="L1687" s="103"/>
      <c r="M1687" s="103"/>
      <c r="N1687" s="34"/>
      <c r="O1687" s="110"/>
      <c r="Q1687" s="253"/>
    </row>
    <row r="1688" spans="1:17" s="114" customFormat="1" x14ac:dyDescent="0.2">
      <c r="A1688" s="39"/>
      <c r="B1688" s="309"/>
      <c r="C1688" s="88"/>
      <c r="E1688" s="339"/>
      <c r="F1688" s="124"/>
      <c r="G1688" s="129"/>
      <c r="H1688" s="130"/>
      <c r="I1688" s="22"/>
      <c r="J1688" s="103"/>
      <c r="K1688" s="34"/>
      <c r="L1688" s="103"/>
      <c r="M1688" s="103"/>
      <c r="N1688" s="34"/>
      <c r="O1688" s="110"/>
      <c r="Q1688" s="253"/>
    </row>
    <row r="1689" spans="1:17" s="114" customFormat="1" x14ac:dyDescent="0.2">
      <c r="A1689" s="39"/>
      <c r="B1689" s="309"/>
      <c r="C1689" s="88"/>
      <c r="E1689" s="339"/>
      <c r="F1689" s="124"/>
      <c r="G1689" s="129"/>
      <c r="H1689" s="130"/>
      <c r="I1689" s="22"/>
      <c r="J1689" s="103"/>
      <c r="K1689" s="34"/>
      <c r="L1689" s="103"/>
      <c r="M1689" s="103"/>
      <c r="N1689" s="34"/>
      <c r="O1689" s="110"/>
      <c r="Q1689" s="253"/>
    </row>
    <row r="1690" spans="1:17" s="114" customFormat="1" x14ac:dyDescent="0.2">
      <c r="A1690" s="39"/>
      <c r="B1690" s="309"/>
      <c r="C1690" s="88"/>
      <c r="E1690" s="339"/>
      <c r="F1690" s="124"/>
      <c r="G1690" s="129"/>
      <c r="H1690" s="130"/>
      <c r="I1690" s="22"/>
      <c r="J1690" s="103"/>
      <c r="K1690" s="34"/>
      <c r="L1690" s="103"/>
      <c r="M1690" s="103"/>
      <c r="N1690" s="34"/>
      <c r="O1690" s="110"/>
      <c r="Q1690" s="253"/>
    </row>
    <row r="1691" spans="1:17" s="114" customFormat="1" x14ac:dyDescent="0.2">
      <c r="A1691" s="39"/>
      <c r="B1691" s="309"/>
      <c r="C1691" s="88"/>
      <c r="E1691" s="339"/>
      <c r="F1691" s="124"/>
      <c r="G1691" s="129"/>
      <c r="H1691" s="130"/>
      <c r="I1691" s="22"/>
      <c r="J1691" s="103"/>
      <c r="K1691" s="34"/>
      <c r="L1691" s="103"/>
      <c r="M1691" s="103"/>
      <c r="N1691" s="34"/>
      <c r="O1691" s="110"/>
      <c r="Q1691" s="253"/>
    </row>
    <row r="1692" spans="1:17" s="114" customFormat="1" x14ac:dyDescent="0.2">
      <c r="A1692" s="39"/>
      <c r="B1692" s="309"/>
      <c r="C1692" s="88"/>
      <c r="E1692" s="339"/>
      <c r="F1692" s="124"/>
      <c r="G1692" s="129"/>
      <c r="H1692" s="130"/>
      <c r="I1692" s="22"/>
      <c r="J1692" s="103"/>
      <c r="K1692" s="34"/>
      <c r="L1692" s="103"/>
      <c r="M1692" s="103"/>
      <c r="N1692" s="34"/>
      <c r="O1692" s="110"/>
      <c r="Q1692" s="253"/>
    </row>
    <row r="1693" spans="1:17" s="114" customFormat="1" x14ac:dyDescent="0.2">
      <c r="A1693" s="39"/>
      <c r="B1693" s="309"/>
      <c r="C1693" s="88"/>
      <c r="E1693" s="339"/>
      <c r="F1693" s="124"/>
      <c r="G1693" s="129"/>
      <c r="H1693" s="130"/>
      <c r="I1693" s="22"/>
      <c r="J1693" s="103"/>
      <c r="K1693" s="34"/>
      <c r="L1693" s="103"/>
      <c r="M1693" s="103"/>
      <c r="N1693" s="34"/>
      <c r="O1693" s="110"/>
      <c r="Q1693" s="253"/>
    </row>
    <row r="1694" spans="1:17" s="114" customFormat="1" x14ac:dyDescent="0.2">
      <c r="A1694" s="39"/>
      <c r="B1694" s="309"/>
      <c r="C1694" s="88"/>
      <c r="E1694" s="339"/>
      <c r="F1694" s="124"/>
      <c r="G1694" s="129"/>
      <c r="H1694" s="130"/>
      <c r="I1694" s="22"/>
      <c r="J1694" s="103"/>
      <c r="K1694" s="34"/>
      <c r="L1694" s="103"/>
      <c r="M1694" s="103"/>
      <c r="N1694" s="34"/>
      <c r="O1694" s="110"/>
      <c r="Q1694" s="253"/>
    </row>
    <row r="1695" spans="1:17" s="114" customFormat="1" x14ac:dyDescent="0.2">
      <c r="A1695" s="39"/>
      <c r="B1695" s="309"/>
      <c r="C1695" s="88"/>
      <c r="E1695" s="339"/>
      <c r="F1695" s="124"/>
      <c r="G1695" s="129"/>
      <c r="H1695" s="130"/>
      <c r="I1695" s="22"/>
      <c r="J1695" s="103"/>
      <c r="K1695" s="34"/>
      <c r="L1695" s="103"/>
      <c r="M1695" s="103"/>
      <c r="N1695" s="34"/>
      <c r="O1695" s="110"/>
      <c r="Q1695" s="253"/>
    </row>
    <row r="1696" spans="1:17" s="114" customFormat="1" x14ac:dyDescent="0.2">
      <c r="A1696" s="39"/>
      <c r="B1696" s="309"/>
      <c r="C1696" s="88"/>
      <c r="E1696" s="339"/>
      <c r="F1696" s="124"/>
      <c r="G1696" s="129"/>
      <c r="H1696" s="130"/>
      <c r="I1696" s="22"/>
      <c r="J1696" s="103"/>
      <c r="K1696" s="34"/>
      <c r="L1696" s="103"/>
      <c r="M1696" s="103"/>
      <c r="N1696" s="34"/>
      <c r="O1696" s="110"/>
      <c r="Q1696" s="253"/>
    </row>
    <row r="1697" spans="1:17" s="114" customFormat="1" x14ac:dyDescent="0.2">
      <c r="A1697" s="39"/>
      <c r="B1697" s="309"/>
      <c r="C1697" s="88"/>
      <c r="E1697" s="339"/>
      <c r="F1697" s="124"/>
      <c r="G1697" s="129"/>
      <c r="H1697" s="130"/>
      <c r="I1697" s="22"/>
      <c r="J1697" s="103"/>
      <c r="K1697" s="34"/>
      <c r="L1697" s="103"/>
      <c r="M1697" s="103"/>
      <c r="N1697" s="34"/>
      <c r="O1697" s="110"/>
      <c r="Q1697" s="253"/>
    </row>
    <row r="1698" spans="1:17" s="114" customFormat="1" x14ac:dyDescent="0.2">
      <c r="A1698" s="39"/>
      <c r="B1698" s="309"/>
      <c r="C1698" s="88"/>
      <c r="E1698" s="339"/>
      <c r="F1698" s="124"/>
      <c r="G1698" s="129"/>
      <c r="H1698" s="130"/>
      <c r="I1698" s="22"/>
      <c r="J1698" s="103"/>
      <c r="K1698" s="34"/>
      <c r="L1698" s="103"/>
      <c r="M1698" s="103"/>
      <c r="N1698" s="34"/>
      <c r="O1698" s="110"/>
      <c r="Q1698" s="253"/>
    </row>
    <row r="1699" spans="1:17" s="114" customFormat="1" x14ac:dyDescent="0.2">
      <c r="A1699" s="39"/>
      <c r="B1699" s="309"/>
      <c r="C1699" s="88"/>
      <c r="E1699" s="339"/>
      <c r="F1699" s="124"/>
      <c r="G1699" s="129"/>
      <c r="H1699" s="130"/>
      <c r="I1699" s="22"/>
      <c r="J1699" s="103"/>
      <c r="K1699" s="34"/>
      <c r="L1699" s="103"/>
      <c r="M1699" s="103"/>
      <c r="N1699" s="34"/>
      <c r="O1699" s="110"/>
      <c r="Q1699" s="253"/>
    </row>
    <row r="1700" spans="1:17" s="114" customFormat="1" x14ac:dyDescent="0.2">
      <c r="A1700" s="39"/>
      <c r="B1700" s="309"/>
      <c r="C1700" s="88"/>
      <c r="E1700" s="339"/>
      <c r="F1700" s="124"/>
      <c r="G1700" s="129"/>
      <c r="H1700" s="130"/>
      <c r="I1700" s="22"/>
      <c r="J1700" s="103"/>
      <c r="K1700" s="34"/>
      <c r="L1700" s="103"/>
      <c r="M1700" s="103"/>
      <c r="N1700" s="34"/>
      <c r="O1700" s="110"/>
      <c r="Q1700" s="253"/>
    </row>
    <row r="1701" spans="1:17" s="114" customFormat="1" x14ac:dyDescent="0.2">
      <c r="A1701" s="39"/>
      <c r="B1701" s="309"/>
      <c r="C1701" s="88"/>
      <c r="E1701" s="339"/>
      <c r="F1701" s="124"/>
      <c r="G1701" s="129"/>
      <c r="H1701" s="130"/>
      <c r="I1701" s="22"/>
      <c r="J1701" s="103"/>
      <c r="K1701" s="34"/>
      <c r="L1701" s="103"/>
      <c r="M1701" s="103"/>
      <c r="N1701" s="34"/>
      <c r="O1701" s="110"/>
      <c r="Q1701" s="253"/>
    </row>
    <row r="1702" spans="1:17" s="114" customFormat="1" x14ac:dyDescent="0.2">
      <c r="A1702" s="39"/>
      <c r="B1702" s="309"/>
      <c r="C1702" s="88"/>
      <c r="E1702" s="339"/>
      <c r="F1702" s="124"/>
      <c r="G1702" s="129"/>
      <c r="H1702" s="130"/>
      <c r="I1702" s="22"/>
      <c r="J1702" s="103"/>
      <c r="K1702" s="34"/>
      <c r="L1702" s="103"/>
      <c r="M1702" s="103"/>
      <c r="N1702" s="34"/>
      <c r="O1702" s="110"/>
      <c r="Q1702" s="253"/>
    </row>
    <row r="1703" spans="1:17" s="114" customFormat="1" x14ac:dyDescent="0.2">
      <c r="A1703" s="39"/>
      <c r="B1703" s="309"/>
      <c r="C1703" s="88"/>
      <c r="E1703" s="339"/>
      <c r="F1703" s="124"/>
      <c r="G1703" s="129"/>
      <c r="H1703" s="130"/>
      <c r="I1703" s="22"/>
      <c r="J1703" s="103"/>
      <c r="K1703" s="34"/>
      <c r="L1703" s="103"/>
      <c r="M1703" s="103"/>
      <c r="N1703" s="34"/>
      <c r="O1703" s="110"/>
      <c r="Q1703" s="253"/>
    </row>
    <row r="1704" spans="1:17" s="114" customFormat="1" x14ac:dyDescent="0.2">
      <c r="A1704" s="39"/>
      <c r="B1704" s="309"/>
      <c r="C1704" s="88"/>
      <c r="E1704" s="339"/>
      <c r="F1704" s="124"/>
      <c r="G1704" s="129"/>
      <c r="H1704" s="130"/>
      <c r="I1704" s="22"/>
      <c r="J1704" s="103"/>
      <c r="K1704" s="34"/>
      <c r="L1704" s="103"/>
      <c r="M1704" s="103"/>
      <c r="N1704" s="34"/>
      <c r="O1704" s="110"/>
      <c r="Q1704" s="253"/>
    </row>
    <row r="1705" spans="1:17" s="114" customFormat="1" x14ac:dyDescent="0.2">
      <c r="A1705" s="39"/>
      <c r="B1705" s="309"/>
      <c r="C1705" s="88"/>
      <c r="E1705" s="339"/>
      <c r="F1705" s="124"/>
      <c r="G1705" s="129"/>
      <c r="H1705" s="130"/>
      <c r="I1705" s="22"/>
      <c r="J1705" s="103"/>
      <c r="K1705" s="34"/>
      <c r="L1705" s="103"/>
      <c r="M1705" s="103"/>
      <c r="N1705" s="34"/>
      <c r="O1705" s="110"/>
      <c r="Q1705" s="253"/>
    </row>
    <row r="1706" spans="1:17" s="114" customFormat="1" x14ac:dyDescent="0.2">
      <c r="A1706" s="39"/>
      <c r="B1706" s="309"/>
      <c r="C1706" s="88"/>
      <c r="E1706" s="339"/>
      <c r="F1706" s="124"/>
      <c r="G1706" s="129"/>
      <c r="H1706" s="130"/>
      <c r="I1706" s="22"/>
      <c r="J1706" s="103"/>
      <c r="K1706" s="34"/>
      <c r="L1706" s="103"/>
      <c r="M1706" s="103"/>
      <c r="N1706" s="34"/>
      <c r="O1706" s="110"/>
      <c r="Q1706" s="253"/>
    </row>
    <row r="1707" spans="1:17" s="114" customFormat="1" x14ac:dyDescent="0.2">
      <c r="A1707" s="39"/>
      <c r="B1707" s="309"/>
      <c r="C1707" s="88"/>
      <c r="E1707" s="339"/>
      <c r="F1707" s="124"/>
      <c r="G1707" s="129"/>
      <c r="H1707" s="130"/>
      <c r="I1707" s="22"/>
      <c r="J1707" s="103"/>
      <c r="K1707" s="34"/>
      <c r="L1707" s="103"/>
      <c r="M1707" s="103"/>
      <c r="N1707" s="34"/>
      <c r="O1707" s="110"/>
      <c r="Q1707" s="253"/>
    </row>
    <row r="1708" spans="1:17" s="114" customFormat="1" x14ac:dyDescent="0.2">
      <c r="A1708" s="39"/>
      <c r="B1708" s="309"/>
      <c r="C1708" s="88"/>
      <c r="E1708" s="339"/>
      <c r="F1708" s="124"/>
      <c r="G1708" s="129"/>
      <c r="H1708" s="130"/>
      <c r="I1708" s="22"/>
      <c r="J1708" s="103"/>
      <c r="K1708" s="34"/>
      <c r="L1708" s="103"/>
      <c r="M1708" s="103"/>
      <c r="N1708" s="34"/>
      <c r="O1708" s="110"/>
      <c r="Q1708" s="253"/>
    </row>
    <row r="1709" spans="1:17" s="114" customFormat="1" x14ac:dyDescent="0.2">
      <c r="A1709" s="39"/>
      <c r="B1709" s="309"/>
      <c r="C1709" s="88"/>
      <c r="E1709" s="339"/>
      <c r="F1709" s="124"/>
      <c r="G1709" s="129"/>
      <c r="H1709" s="130"/>
      <c r="I1709" s="22"/>
      <c r="J1709" s="103"/>
      <c r="K1709" s="34"/>
      <c r="L1709" s="103"/>
      <c r="M1709" s="103"/>
      <c r="N1709" s="34"/>
      <c r="O1709" s="110"/>
      <c r="Q1709" s="253"/>
    </row>
    <row r="1710" spans="1:17" s="114" customFormat="1" x14ac:dyDescent="0.2">
      <c r="A1710" s="39"/>
      <c r="B1710" s="309"/>
      <c r="C1710" s="88"/>
      <c r="E1710" s="339"/>
      <c r="F1710" s="124"/>
      <c r="G1710" s="129"/>
      <c r="H1710" s="130"/>
      <c r="I1710" s="22"/>
      <c r="J1710" s="103"/>
      <c r="K1710" s="34"/>
      <c r="L1710" s="103"/>
      <c r="M1710" s="103"/>
      <c r="N1710" s="34"/>
      <c r="O1710" s="110"/>
      <c r="Q1710" s="253"/>
    </row>
    <row r="1711" spans="1:17" s="114" customFormat="1" x14ac:dyDescent="0.2">
      <c r="A1711" s="39"/>
      <c r="B1711" s="309"/>
      <c r="C1711" s="88"/>
      <c r="E1711" s="339"/>
      <c r="F1711" s="124"/>
      <c r="G1711" s="129"/>
      <c r="H1711" s="130"/>
      <c r="I1711" s="22"/>
      <c r="J1711" s="103"/>
      <c r="K1711" s="34"/>
      <c r="L1711" s="103"/>
      <c r="M1711" s="103"/>
      <c r="N1711" s="34"/>
      <c r="O1711" s="110"/>
      <c r="Q1711" s="253"/>
    </row>
    <row r="1712" spans="1:17" s="114" customFormat="1" x14ac:dyDescent="0.2">
      <c r="A1712" s="39"/>
      <c r="B1712" s="309"/>
      <c r="C1712" s="88"/>
      <c r="E1712" s="339"/>
      <c r="F1712" s="124"/>
      <c r="G1712" s="129"/>
      <c r="H1712" s="130"/>
      <c r="I1712" s="22"/>
      <c r="J1712" s="103"/>
      <c r="K1712" s="34"/>
      <c r="L1712" s="103"/>
      <c r="M1712" s="103"/>
      <c r="N1712" s="34"/>
      <c r="O1712" s="110"/>
      <c r="Q1712" s="253"/>
    </row>
    <row r="1713" spans="1:17" s="114" customFormat="1" x14ac:dyDescent="0.2">
      <c r="A1713" s="39"/>
      <c r="B1713" s="309"/>
      <c r="C1713" s="88"/>
      <c r="E1713" s="339"/>
      <c r="F1713" s="124"/>
      <c r="G1713" s="129"/>
      <c r="H1713" s="130"/>
      <c r="I1713" s="22"/>
      <c r="J1713" s="103"/>
      <c r="K1713" s="34"/>
      <c r="L1713" s="103"/>
      <c r="M1713" s="103"/>
      <c r="N1713" s="34"/>
      <c r="O1713" s="110"/>
      <c r="Q1713" s="253"/>
    </row>
    <row r="1714" spans="1:17" s="114" customFormat="1" x14ac:dyDescent="0.2">
      <c r="A1714" s="39"/>
      <c r="B1714" s="309"/>
      <c r="C1714" s="88"/>
      <c r="E1714" s="339"/>
      <c r="F1714" s="124"/>
      <c r="G1714" s="129"/>
      <c r="H1714" s="130"/>
      <c r="I1714" s="22"/>
      <c r="J1714" s="103"/>
      <c r="K1714" s="34"/>
      <c r="L1714" s="103"/>
      <c r="M1714" s="103"/>
      <c r="N1714" s="34"/>
      <c r="O1714" s="110"/>
      <c r="Q1714" s="253"/>
    </row>
    <row r="1715" spans="1:17" s="114" customFormat="1" x14ac:dyDescent="0.2">
      <c r="A1715" s="39"/>
      <c r="B1715" s="309"/>
      <c r="C1715" s="88"/>
      <c r="E1715" s="339"/>
      <c r="F1715" s="124"/>
      <c r="G1715" s="129"/>
      <c r="H1715" s="130"/>
      <c r="I1715" s="22"/>
      <c r="J1715" s="103"/>
      <c r="K1715" s="34"/>
      <c r="L1715" s="103"/>
      <c r="M1715" s="103"/>
      <c r="N1715" s="34"/>
      <c r="O1715" s="110"/>
      <c r="Q1715" s="253"/>
    </row>
    <row r="1716" spans="1:17" s="114" customFormat="1" x14ac:dyDescent="0.2">
      <c r="A1716" s="39"/>
      <c r="B1716" s="309"/>
      <c r="C1716" s="88"/>
      <c r="E1716" s="339"/>
      <c r="F1716" s="124"/>
      <c r="G1716" s="129"/>
      <c r="H1716" s="130"/>
      <c r="I1716" s="22"/>
      <c r="J1716" s="103"/>
      <c r="K1716" s="34"/>
      <c r="L1716" s="103"/>
      <c r="M1716" s="103"/>
      <c r="N1716" s="34"/>
      <c r="O1716" s="110"/>
      <c r="Q1716" s="253"/>
    </row>
    <row r="1717" spans="1:17" s="114" customFormat="1" x14ac:dyDescent="0.2">
      <c r="A1717" s="39"/>
      <c r="B1717" s="309"/>
      <c r="C1717" s="88"/>
      <c r="E1717" s="339"/>
      <c r="F1717" s="124"/>
      <c r="G1717" s="129"/>
      <c r="H1717" s="130"/>
      <c r="I1717" s="22"/>
      <c r="J1717" s="103"/>
      <c r="K1717" s="34"/>
      <c r="L1717" s="103"/>
      <c r="M1717" s="103"/>
      <c r="N1717" s="34"/>
      <c r="O1717" s="110"/>
      <c r="Q1717" s="253"/>
    </row>
    <row r="1718" spans="1:17" s="114" customFormat="1" x14ac:dyDescent="0.2">
      <c r="A1718" s="39"/>
      <c r="B1718" s="309"/>
      <c r="C1718" s="88"/>
      <c r="E1718" s="339"/>
      <c r="F1718" s="124"/>
      <c r="G1718" s="129"/>
      <c r="H1718" s="130"/>
      <c r="I1718" s="22"/>
      <c r="J1718" s="103"/>
      <c r="K1718" s="34"/>
      <c r="L1718" s="103"/>
      <c r="M1718" s="103"/>
      <c r="N1718" s="34"/>
      <c r="O1718" s="110"/>
      <c r="Q1718" s="253"/>
    </row>
    <row r="1719" spans="1:17" s="114" customFormat="1" x14ac:dyDescent="0.2">
      <c r="A1719" s="39"/>
      <c r="B1719" s="309"/>
      <c r="C1719" s="88"/>
      <c r="E1719" s="339"/>
      <c r="F1719" s="124"/>
      <c r="G1719" s="129"/>
      <c r="H1719" s="130"/>
      <c r="I1719" s="22"/>
      <c r="J1719" s="103"/>
      <c r="K1719" s="34"/>
      <c r="L1719" s="103"/>
      <c r="M1719" s="103"/>
      <c r="N1719" s="34"/>
      <c r="O1719" s="110"/>
      <c r="Q1719" s="253"/>
    </row>
    <row r="1720" spans="1:17" s="114" customFormat="1" x14ac:dyDescent="0.2">
      <c r="A1720" s="39"/>
      <c r="B1720" s="309"/>
      <c r="C1720" s="88"/>
      <c r="E1720" s="339"/>
      <c r="F1720" s="124"/>
      <c r="G1720" s="129"/>
      <c r="H1720" s="130"/>
      <c r="I1720" s="22"/>
      <c r="J1720" s="103"/>
      <c r="K1720" s="34"/>
      <c r="L1720" s="103"/>
      <c r="M1720" s="103"/>
      <c r="N1720" s="34"/>
      <c r="O1720" s="110"/>
      <c r="Q1720" s="253"/>
    </row>
    <row r="1721" spans="1:17" s="114" customFormat="1" x14ac:dyDescent="0.2">
      <c r="A1721" s="39"/>
      <c r="B1721" s="309"/>
      <c r="C1721" s="88"/>
      <c r="E1721" s="339"/>
      <c r="F1721" s="124"/>
      <c r="G1721" s="129"/>
      <c r="H1721" s="130"/>
      <c r="I1721" s="22"/>
      <c r="J1721" s="103"/>
      <c r="K1721" s="34"/>
      <c r="L1721" s="103"/>
      <c r="M1721" s="103"/>
      <c r="N1721" s="34"/>
      <c r="O1721" s="110"/>
      <c r="Q1721" s="253"/>
    </row>
    <row r="1722" spans="1:17" s="114" customFormat="1" x14ac:dyDescent="0.2">
      <c r="A1722" s="39"/>
      <c r="B1722" s="309"/>
      <c r="C1722" s="88"/>
      <c r="E1722" s="339"/>
      <c r="F1722" s="124"/>
      <c r="G1722" s="129"/>
      <c r="H1722" s="130"/>
      <c r="I1722" s="22"/>
      <c r="J1722" s="103"/>
      <c r="K1722" s="34"/>
      <c r="L1722" s="103"/>
      <c r="M1722" s="103"/>
      <c r="N1722" s="34"/>
      <c r="O1722" s="110"/>
      <c r="Q1722" s="253"/>
    </row>
    <row r="1723" spans="1:17" s="114" customFormat="1" x14ac:dyDescent="0.2">
      <c r="A1723" s="39"/>
      <c r="B1723" s="309"/>
      <c r="C1723" s="88"/>
      <c r="E1723" s="339"/>
      <c r="F1723" s="124"/>
      <c r="G1723" s="129"/>
      <c r="H1723" s="130"/>
      <c r="I1723" s="22"/>
      <c r="J1723" s="103"/>
      <c r="K1723" s="34"/>
      <c r="L1723" s="103"/>
      <c r="M1723" s="103"/>
      <c r="N1723" s="34"/>
      <c r="O1723" s="110"/>
      <c r="Q1723" s="253"/>
    </row>
    <row r="1724" spans="1:17" s="114" customFormat="1" x14ac:dyDescent="0.2">
      <c r="A1724" s="39"/>
      <c r="B1724" s="309"/>
      <c r="C1724" s="88"/>
      <c r="E1724" s="339"/>
      <c r="F1724" s="124"/>
      <c r="G1724" s="129"/>
      <c r="H1724" s="130"/>
      <c r="I1724" s="22"/>
      <c r="J1724" s="103"/>
      <c r="K1724" s="34"/>
      <c r="L1724" s="103"/>
      <c r="M1724" s="103"/>
      <c r="N1724" s="34"/>
      <c r="O1724" s="110"/>
      <c r="Q1724" s="253"/>
    </row>
    <row r="1725" spans="1:17" s="114" customFormat="1" x14ac:dyDescent="0.2">
      <c r="A1725" s="39"/>
      <c r="B1725" s="309"/>
      <c r="C1725" s="88"/>
      <c r="E1725" s="339"/>
      <c r="F1725" s="124"/>
      <c r="G1725" s="129"/>
      <c r="H1725" s="130"/>
      <c r="I1725" s="22"/>
      <c r="J1725" s="103"/>
      <c r="K1725" s="34"/>
      <c r="L1725" s="103"/>
      <c r="M1725" s="103"/>
      <c r="N1725" s="34"/>
      <c r="O1725" s="110"/>
      <c r="Q1725" s="253"/>
    </row>
    <row r="1726" spans="1:17" s="114" customFormat="1" x14ac:dyDescent="0.2">
      <c r="A1726" s="39"/>
      <c r="B1726" s="309"/>
      <c r="C1726" s="88"/>
      <c r="E1726" s="339"/>
      <c r="F1726" s="124"/>
      <c r="G1726" s="129"/>
      <c r="H1726" s="130"/>
      <c r="I1726" s="22"/>
      <c r="J1726" s="103"/>
      <c r="K1726" s="34"/>
      <c r="L1726" s="103"/>
      <c r="M1726" s="103"/>
      <c r="N1726" s="34"/>
      <c r="O1726" s="110"/>
      <c r="Q1726" s="253"/>
    </row>
    <row r="1727" spans="1:17" s="114" customFormat="1" x14ac:dyDescent="0.2">
      <c r="A1727" s="39"/>
      <c r="B1727" s="309"/>
      <c r="C1727" s="88"/>
      <c r="E1727" s="339"/>
      <c r="F1727" s="124"/>
      <c r="G1727" s="129"/>
      <c r="H1727" s="130"/>
      <c r="I1727" s="22"/>
      <c r="J1727" s="103"/>
      <c r="K1727" s="34"/>
      <c r="L1727" s="103"/>
      <c r="M1727" s="103"/>
      <c r="N1727" s="34"/>
      <c r="O1727" s="110"/>
      <c r="Q1727" s="253"/>
    </row>
    <row r="1728" spans="1:17" s="114" customFormat="1" x14ac:dyDescent="0.2">
      <c r="A1728" s="39"/>
      <c r="B1728" s="309"/>
      <c r="C1728" s="88"/>
      <c r="E1728" s="339"/>
      <c r="F1728" s="124"/>
      <c r="G1728" s="129"/>
      <c r="H1728" s="130"/>
      <c r="I1728" s="22"/>
      <c r="J1728" s="103"/>
      <c r="K1728" s="34"/>
      <c r="L1728" s="103"/>
      <c r="M1728" s="103"/>
      <c r="N1728" s="34"/>
      <c r="O1728" s="110"/>
      <c r="Q1728" s="253"/>
    </row>
    <row r="1729" spans="1:17" s="114" customFormat="1" x14ac:dyDescent="0.2">
      <c r="A1729" s="39"/>
      <c r="B1729" s="309"/>
      <c r="C1729" s="88"/>
      <c r="E1729" s="339"/>
      <c r="F1729" s="124"/>
      <c r="G1729" s="129"/>
      <c r="H1729" s="130"/>
      <c r="I1729" s="22"/>
      <c r="J1729" s="103"/>
      <c r="K1729" s="34"/>
      <c r="L1729" s="103"/>
      <c r="M1729" s="103"/>
      <c r="N1729" s="34"/>
      <c r="O1729" s="110"/>
      <c r="Q1729" s="253"/>
    </row>
    <row r="1730" spans="1:17" s="114" customFormat="1" x14ac:dyDescent="0.2">
      <c r="A1730" s="39"/>
      <c r="B1730" s="309"/>
      <c r="C1730" s="88"/>
      <c r="E1730" s="339"/>
      <c r="F1730" s="124"/>
      <c r="G1730" s="129"/>
      <c r="H1730" s="130"/>
      <c r="I1730" s="22"/>
      <c r="J1730" s="103"/>
      <c r="K1730" s="34"/>
      <c r="L1730" s="103"/>
      <c r="M1730" s="103"/>
      <c r="N1730" s="34"/>
      <c r="O1730" s="110"/>
      <c r="Q1730" s="253"/>
    </row>
    <row r="1731" spans="1:17" s="114" customFormat="1" x14ac:dyDescent="0.2">
      <c r="A1731" s="39"/>
      <c r="B1731" s="309"/>
      <c r="C1731" s="88"/>
      <c r="E1731" s="339"/>
      <c r="F1731" s="124"/>
      <c r="G1731" s="129"/>
      <c r="H1731" s="130"/>
      <c r="I1731" s="22"/>
      <c r="J1731" s="103"/>
      <c r="K1731" s="34"/>
      <c r="L1731" s="103"/>
      <c r="M1731" s="103"/>
      <c r="N1731" s="34"/>
      <c r="O1731" s="110"/>
      <c r="Q1731" s="253"/>
    </row>
    <row r="1732" spans="1:17" s="114" customFormat="1" x14ac:dyDescent="0.2">
      <c r="A1732" s="39"/>
      <c r="B1732" s="309"/>
      <c r="C1732" s="88"/>
      <c r="E1732" s="339"/>
      <c r="F1732" s="124"/>
      <c r="G1732" s="129"/>
      <c r="H1732" s="130"/>
      <c r="I1732" s="22"/>
      <c r="J1732" s="103"/>
      <c r="K1732" s="34"/>
      <c r="L1732" s="103"/>
      <c r="M1732" s="103"/>
      <c r="N1732" s="34"/>
      <c r="O1732" s="110"/>
      <c r="Q1732" s="253"/>
    </row>
    <row r="1733" spans="1:17" s="114" customFormat="1" x14ac:dyDescent="0.2">
      <c r="A1733" s="39"/>
      <c r="B1733" s="309"/>
      <c r="C1733" s="88"/>
      <c r="E1733" s="339"/>
      <c r="F1733" s="124"/>
      <c r="G1733" s="129"/>
      <c r="H1733" s="130"/>
      <c r="I1733" s="22"/>
      <c r="J1733" s="103"/>
      <c r="K1733" s="34"/>
      <c r="L1733" s="103"/>
      <c r="M1733" s="103"/>
      <c r="N1733" s="34"/>
      <c r="O1733" s="110"/>
      <c r="Q1733" s="253"/>
    </row>
    <row r="1734" spans="1:17" s="114" customFormat="1" x14ac:dyDescent="0.2">
      <c r="A1734" s="39"/>
      <c r="B1734" s="309"/>
      <c r="C1734" s="88"/>
      <c r="E1734" s="339"/>
      <c r="F1734" s="124"/>
      <c r="G1734" s="129"/>
      <c r="H1734" s="130"/>
      <c r="I1734" s="22"/>
      <c r="J1734" s="103"/>
      <c r="K1734" s="34"/>
      <c r="L1734" s="103"/>
      <c r="M1734" s="103"/>
      <c r="N1734" s="34"/>
      <c r="O1734" s="110"/>
      <c r="Q1734" s="253"/>
    </row>
    <row r="1735" spans="1:17" s="114" customFormat="1" x14ac:dyDescent="0.2">
      <c r="A1735" s="39"/>
      <c r="B1735" s="309"/>
      <c r="C1735" s="88"/>
      <c r="E1735" s="339"/>
      <c r="F1735" s="124"/>
      <c r="G1735" s="129"/>
      <c r="H1735" s="130"/>
      <c r="I1735" s="22"/>
      <c r="J1735" s="103"/>
      <c r="K1735" s="34"/>
      <c r="L1735" s="103"/>
      <c r="M1735" s="103"/>
      <c r="N1735" s="34"/>
      <c r="O1735" s="110"/>
      <c r="Q1735" s="253"/>
    </row>
    <row r="1736" spans="1:17" s="114" customFormat="1" x14ac:dyDescent="0.2">
      <c r="A1736" s="39"/>
      <c r="B1736" s="309"/>
      <c r="C1736" s="88"/>
      <c r="E1736" s="339"/>
      <c r="F1736" s="124"/>
      <c r="G1736" s="129"/>
      <c r="H1736" s="130"/>
      <c r="I1736" s="22"/>
      <c r="J1736" s="103"/>
      <c r="K1736" s="34"/>
      <c r="L1736" s="103"/>
      <c r="M1736" s="103"/>
      <c r="N1736" s="34"/>
      <c r="O1736" s="110"/>
      <c r="Q1736" s="253"/>
    </row>
    <row r="1737" spans="1:17" s="114" customFormat="1" x14ac:dyDescent="0.2">
      <c r="A1737" s="39"/>
      <c r="B1737" s="309"/>
      <c r="C1737" s="88"/>
      <c r="E1737" s="339"/>
      <c r="F1737" s="124"/>
      <c r="G1737" s="129"/>
      <c r="H1737" s="130"/>
      <c r="I1737" s="22"/>
      <c r="J1737" s="103"/>
      <c r="K1737" s="34"/>
      <c r="L1737" s="103"/>
      <c r="M1737" s="103"/>
      <c r="N1737" s="34"/>
      <c r="O1737" s="110"/>
      <c r="Q1737" s="253"/>
    </row>
    <row r="1738" spans="1:17" s="114" customFormat="1" x14ac:dyDescent="0.2">
      <c r="A1738" s="39"/>
      <c r="B1738" s="309"/>
      <c r="C1738" s="88"/>
      <c r="E1738" s="339"/>
      <c r="F1738" s="124"/>
      <c r="G1738" s="129"/>
      <c r="H1738" s="130"/>
      <c r="I1738" s="22"/>
      <c r="J1738" s="103"/>
      <c r="K1738" s="34"/>
      <c r="L1738" s="103"/>
      <c r="M1738" s="103"/>
      <c r="N1738" s="34"/>
      <c r="O1738" s="110"/>
      <c r="Q1738" s="253"/>
    </row>
    <row r="1739" spans="1:17" s="114" customFormat="1" x14ac:dyDescent="0.2">
      <c r="A1739" s="39"/>
      <c r="B1739" s="309"/>
      <c r="C1739" s="88"/>
      <c r="E1739" s="339"/>
      <c r="F1739" s="124"/>
      <c r="G1739" s="129"/>
      <c r="H1739" s="130"/>
      <c r="I1739" s="22"/>
      <c r="J1739" s="103"/>
      <c r="K1739" s="34"/>
      <c r="L1739" s="103"/>
      <c r="M1739" s="103"/>
      <c r="N1739" s="34"/>
      <c r="O1739" s="110"/>
      <c r="Q1739" s="253"/>
    </row>
    <row r="1740" spans="1:17" s="114" customFormat="1" x14ac:dyDescent="0.2">
      <c r="A1740" s="39"/>
      <c r="B1740" s="309"/>
      <c r="C1740" s="88"/>
      <c r="E1740" s="339"/>
      <c r="F1740" s="124"/>
      <c r="G1740" s="129"/>
      <c r="H1740" s="130"/>
      <c r="I1740" s="22"/>
      <c r="J1740" s="103"/>
      <c r="K1740" s="34"/>
      <c r="L1740" s="103"/>
      <c r="M1740" s="103"/>
      <c r="N1740" s="34"/>
      <c r="O1740" s="110"/>
      <c r="Q1740" s="253"/>
    </row>
    <row r="1741" spans="1:17" s="114" customFormat="1" x14ac:dyDescent="0.2">
      <c r="A1741" s="39"/>
      <c r="B1741" s="309"/>
      <c r="C1741" s="88"/>
      <c r="E1741" s="339"/>
      <c r="F1741" s="124"/>
      <c r="G1741" s="129"/>
      <c r="H1741" s="130"/>
      <c r="I1741" s="22"/>
      <c r="J1741" s="103"/>
      <c r="K1741" s="34"/>
      <c r="L1741" s="103"/>
      <c r="M1741" s="103"/>
      <c r="N1741" s="34"/>
      <c r="O1741" s="110"/>
      <c r="Q1741" s="253"/>
    </row>
    <row r="1742" spans="1:17" s="114" customFormat="1" x14ac:dyDescent="0.2">
      <c r="A1742" s="39"/>
      <c r="B1742" s="309"/>
      <c r="C1742" s="88"/>
      <c r="E1742" s="339"/>
      <c r="F1742" s="124"/>
      <c r="G1742" s="129"/>
      <c r="H1742" s="130"/>
      <c r="I1742" s="22"/>
      <c r="J1742" s="103"/>
      <c r="K1742" s="34"/>
      <c r="L1742" s="103"/>
      <c r="M1742" s="103"/>
      <c r="N1742" s="34"/>
      <c r="O1742" s="110"/>
      <c r="Q1742" s="253"/>
    </row>
    <row r="1743" spans="1:17" s="114" customFormat="1" x14ac:dyDescent="0.2">
      <c r="A1743" s="39"/>
      <c r="B1743" s="309"/>
      <c r="C1743" s="88"/>
      <c r="E1743" s="339"/>
      <c r="F1743" s="124"/>
      <c r="G1743" s="129"/>
      <c r="H1743" s="130"/>
      <c r="I1743" s="22"/>
      <c r="J1743" s="103"/>
      <c r="K1743" s="34"/>
      <c r="L1743" s="103"/>
      <c r="M1743" s="103"/>
      <c r="N1743" s="34"/>
      <c r="O1743" s="110"/>
      <c r="Q1743" s="253"/>
    </row>
    <row r="1744" spans="1:17" s="114" customFormat="1" x14ac:dyDescent="0.2">
      <c r="A1744" s="39"/>
      <c r="B1744" s="309"/>
      <c r="C1744" s="88"/>
      <c r="E1744" s="339"/>
      <c r="F1744" s="124"/>
      <c r="G1744" s="129"/>
      <c r="H1744" s="130"/>
      <c r="I1744" s="22"/>
      <c r="J1744" s="103"/>
      <c r="K1744" s="34"/>
      <c r="L1744" s="103"/>
      <c r="M1744" s="103"/>
      <c r="N1744" s="34"/>
      <c r="O1744" s="110"/>
      <c r="Q1744" s="253"/>
    </row>
    <row r="1745" spans="1:17" s="114" customFormat="1" x14ac:dyDescent="0.2">
      <c r="A1745" s="39"/>
      <c r="B1745" s="309"/>
      <c r="C1745" s="88"/>
      <c r="E1745" s="339"/>
      <c r="F1745" s="124"/>
      <c r="G1745" s="129"/>
      <c r="H1745" s="130"/>
      <c r="I1745" s="22"/>
      <c r="J1745" s="103"/>
      <c r="K1745" s="34"/>
      <c r="L1745" s="103"/>
      <c r="M1745" s="103"/>
      <c r="N1745" s="34"/>
      <c r="O1745" s="110"/>
      <c r="Q1745" s="253"/>
    </row>
    <row r="1746" spans="1:17" s="114" customFormat="1" x14ac:dyDescent="0.2">
      <c r="A1746" s="39"/>
      <c r="B1746" s="309"/>
      <c r="C1746" s="88"/>
      <c r="E1746" s="339"/>
      <c r="F1746" s="124"/>
      <c r="G1746" s="129"/>
      <c r="H1746" s="130"/>
      <c r="I1746" s="22"/>
      <c r="J1746" s="103"/>
      <c r="K1746" s="34"/>
      <c r="L1746" s="103"/>
      <c r="M1746" s="103"/>
      <c r="N1746" s="34"/>
      <c r="O1746" s="110"/>
      <c r="Q1746" s="253"/>
    </row>
    <row r="1747" spans="1:17" s="114" customFormat="1" x14ac:dyDescent="0.2">
      <c r="A1747" s="39"/>
      <c r="B1747" s="309"/>
      <c r="C1747" s="88"/>
      <c r="E1747" s="339"/>
      <c r="F1747" s="124"/>
      <c r="G1747" s="129"/>
      <c r="H1747" s="130"/>
      <c r="I1747" s="22"/>
      <c r="J1747" s="103"/>
      <c r="K1747" s="34"/>
      <c r="L1747" s="103"/>
      <c r="M1747" s="103"/>
      <c r="N1747" s="34"/>
      <c r="O1747" s="110"/>
      <c r="Q1747" s="253"/>
    </row>
    <row r="1748" spans="1:17" s="114" customFormat="1" x14ac:dyDescent="0.2">
      <c r="A1748" s="39"/>
      <c r="B1748" s="309"/>
      <c r="C1748" s="88"/>
      <c r="E1748" s="339"/>
      <c r="F1748" s="124"/>
      <c r="G1748" s="129"/>
      <c r="H1748" s="130"/>
      <c r="I1748" s="22"/>
      <c r="J1748" s="103"/>
      <c r="K1748" s="34"/>
      <c r="L1748" s="103"/>
      <c r="M1748" s="103"/>
      <c r="N1748" s="34"/>
      <c r="O1748" s="110"/>
      <c r="Q1748" s="253"/>
    </row>
    <row r="1749" spans="1:17" s="114" customFormat="1" x14ac:dyDescent="0.2">
      <c r="A1749" s="39"/>
      <c r="B1749" s="309"/>
      <c r="C1749" s="88"/>
      <c r="E1749" s="339"/>
      <c r="F1749" s="124"/>
      <c r="G1749" s="129"/>
      <c r="H1749" s="130"/>
      <c r="I1749" s="22"/>
      <c r="J1749" s="103"/>
      <c r="K1749" s="34"/>
      <c r="L1749" s="103"/>
      <c r="M1749" s="103"/>
      <c r="N1749" s="34"/>
      <c r="O1749" s="110"/>
      <c r="Q1749" s="253"/>
    </row>
    <row r="1750" spans="1:17" s="114" customFormat="1" x14ac:dyDescent="0.2">
      <c r="A1750" s="39"/>
      <c r="B1750" s="309"/>
      <c r="C1750" s="88"/>
      <c r="E1750" s="339"/>
      <c r="F1750" s="124"/>
      <c r="G1750" s="129"/>
      <c r="H1750" s="130"/>
      <c r="I1750" s="22"/>
      <c r="J1750" s="103"/>
      <c r="K1750" s="34"/>
      <c r="L1750" s="103"/>
      <c r="M1750" s="103"/>
      <c r="N1750" s="34"/>
      <c r="O1750" s="110"/>
      <c r="Q1750" s="253"/>
    </row>
    <row r="1751" spans="1:17" s="114" customFormat="1" x14ac:dyDescent="0.2">
      <c r="A1751" s="39"/>
      <c r="B1751" s="309"/>
      <c r="C1751" s="88"/>
      <c r="E1751" s="339"/>
      <c r="F1751" s="124"/>
      <c r="G1751" s="129"/>
      <c r="H1751" s="130"/>
      <c r="I1751" s="22"/>
      <c r="J1751" s="103"/>
      <c r="K1751" s="34"/>
      <c r="L1751" s="103"/>
      <c r="M1751" s="103"/>
      <c r="N1751" s="34"/>
      <c r="O1751" s="110"/>
      <c r="Q1751" s="253"/>
    </row>
    <row r="1752" spans="1:17" s="114" customFormat="1" x14ac:dyDescent="0.2">
      <c r="A1752" s="39"/>
      <c r="B1752" s="309"/>
      <c r="C1752" s="88"/>
      <c r="E1752" s="339"/>
      <c r="F1752" s="124"/>
      <c r="G1752" s="129"/>
      <c r="H1752" s="130"/>
      <c r="I1752" s="22"/>
      <c r="J1752" s="103"/>
      <c r="K1752" s="34"/>
      <c r="L1752" s="103"/>
      <c r="M1752" s="103"/>
      <c r="N1752" s="34"/>
      <c r="O1752" s="110"/>
      <c r="Q1752" s="253"/>
    </row>
    <row r="1753" spans="1:17" s="114" customFormat="1" x14ac:dyDescent="0.2">
      <c r="A1753" s="39"/>
      <c r="B1753" s="309"/>
      <c r="C1753" s="88"/>
      <c r="E1753" s="339"/>
      <c r="F1753" s="124"/>
      <c r="G1753" s="129"/>
      <c r="H1753" s="130"/>
      <c r="I1753" s="22"/>
      <c r="J1753" s="103"/>
      <c r="K1753" s="34"/>
      <c r="L1753" s="103"/>
      <c r="M1753" s="103"/>
      <c r="N1753" s="34"/>
      <c r="O1753" s="110"/>
      <c r="Q1753" s="253"/>
    </row>
    <row r="1754" spans="1:17" s="114" customFormat="1" x14ac:dyDescent="0.2">
      <c r="A1754" s="39"/>
      <c r="B1754" s="309"/>
      <c r="C1754" s="88"/>
      <c r="E1754" s="339"/>
      <c r="F1754" s="124"/>
      <c r="G1754" s="129"/>
      <c r="H1754" s="130"/>
      <c r="I1754" s="22"/>
      <c r="J1754" s="103"/>
      <c r="K1754" s="34"/>
      <c r="L1754" s="103"/>
      <c r="M1754" s="103"/>
      <c r="N1754" s="34"/>
      <c r="O1754" s="110"/>
      <c r="Q1754" s="253"/>
    </row>
    <row r="1755" spans="1:17" s="114" customFormat="1" x14ac:dyDescent="0.2">
      <c r="A1755" s="39"/>
      <c r="B1755" s="309"/>
      <c r="C1755" s="88"/>
      <c r="E1755" s="339"/>
      <c r="F1755" s="124"/>
      <c r="G1755" s="129"/>
      <c r="H1755" s="130"/>
      <c r="I1755" s="22"/>
      <c r="J1755" s="103"/>
      <c r="K1755" s="34"/>
      <c r="L1755" s="103"/>
      <c r="M1755" s="103"/>
      <c r="N1755" s="34"/>
      <c r="O1755" s="110"/>
      <c r="Q1755" s="253"/>
    </row>
    <row r="1756" spans="1:17" s="114" customFormat="1" x14ac:dyDescent="0.2">
      <c r="A1756" s="39"/>
      <c r="B1756" s="309"/>
      <c r="C1756" s="88"/>
      <c r="E1756" s="339"/>
      <c r="F1756" s="124"/>
      <c r="G1756" s="129"/>
      <c r="H1756" s="130"/>
      <c r="I1756" s="22"/>
      <c r="J1756" s="103"/>
      <c r="K1756" s="34"/>
      <c r="L1756" s="103"/>
      <c r="M1756" s="103"/>
      <c r="N1756" s="34"/>
      <c r="O1756" s="110"/>
      <c r="Q1756" s="253"/>
    </row>
    <row r="1757" spans="1:17" s="114" customFormat="1" x14ac:dyDescent="0.2">
      <c r="A1757" s="39"/>
      <c r="B1757" s="309"/>
      <c r="C1757" s="88"/>
      <c r="E1757" s="339"/>
      <c r="F1757" s="124"/>
      <c r="G1757" s="129"/>
      <c r="H1757" s="130"/>
      <c r="I1757" s="22"/>
      <c r="J1757" s="103"/>
      <c r="K1757" s="34"/>
      <c r="L1757" s="103"/>
      <c r="M1757" s="103"/>
      <c r="N1757" s="34"/>
      <c r="O1757" s="110"/>
      <c r="Q1757" s="253"/>
    </row>
    <row r="1758" spans="1:17" s="114" customFormat="1" x14ac:dyDescent="0.2">
      <c r="A1758" s="39"/>
      <c r="B1758" s="309"/>
      <c r="C1758" s="88"/>
      <c r="E1758" s="339"/>
      <c r="F1758" s="124"/>
      <c r="G1758" s="129"/>
      <c r="H1758" s="130"/>
      <c r="I1758" s="22"/>
      <c r="J1758" s="103"/>
      <c r="K1758" s="34"/>
      <c r="L1758" s="103"/>
      <c r="M1758" s="103"/>
      <c r="N1758" s="34"/>
      <c r="O1758" s="110"/>
      <c r="Q1758" s="253"/>
    </row>
    <row r="1759" spans="1:17" s="114" customFormat="1" x14ac:dyDescent="0.2">
      <c r="A1759" s="39"/>
      <c r="B1759" s="309"/>
      <c r="C1759" s="88"/>
      <c r="E1759" s="339"/>
      <c r="F1759" s="124"/>
      <c r="G1759" s="129"/>
      <c r="H1759" s="130"/>
      <c r="I1759" s="22"/>
      <c r="J1759" s="103"/>
      <c r="K1759" s="34"/>
      <c r="L1759" s="103"/>
      <c r="M1759" s="103"/>
      <c r="N1759" s="34"/>
      <c r="O1759" s="110"/>
      <c r="Q1759" s="253"/>
    </row>
    <row r="1760" spans="1:17" s="114" customFormat="1" x14ac:dyDescent="0.2">
      <c r="A1760" s="39"/>
      <c r="B1760" s="309"/>
      <c r="C1760" s="88"/>
      <c r="E1760" s="339"/>
      <c r="F1760" s="124"/>
      <c r="G1760" s="129"/>
      <c r="H1760" s="130"/>
      <c r="I1760" s="22"/>
      <c r="J1760" s="103"/>
      <c r="K1760" s="34"/>
      <c r="L1760" s="103"/>
      <c r="M1760" s="103"/>
      <c r="N1760" s="34"/>
      <c r="O1760" s="110"/>
      <c r="Q1760" s="253"/>
    </row>
    <row r="1761" spans="1:17" s="114" customFormat="1" x14ac:dyDescent="0.2">
      <c r="A1761" s="39"/>
      <c r="B1761" s="309"/>
      <c r="C1761" s="88"/>
      <c r="E1761" s="339"/>
      <c r="F1761" s="124"/>
      <c r="G1761" s="129"/>
      <c r="H1761" s="130"/>
      <c r="I1761" s="22"/>
      <c r="J1761" s="103"/>
      <c r="K1761" s="34"/>
      <c r="L1761" s="103"/>
      <c r="M1761" s="103"/>
      <c r="N1761" s="34"/>
      <c r="O1761" s="110"/>
      <c r="Q1761" s="253"/>
    </row>
    <row r="1762" spans="1:17" s="114" customFormat="1" x14ac:dyDescent="0.2">
      <c r="A1762" s="39"/>
      <c r="B1762" s="309"/>
      <c r="C1762" s="88"/>
      <c r="E1762" s="339"/>
      <c r="F1762" s="124"/>
      <c r="G1762" s="129"/>
      <c r="H1762" s="130"/>
      <c r="I1762" s="22"/>
      <c r="J1762" s="103"/>
      <c r="K1762" s="34"/>
      <c r="L1762" s="103"/>
      <c r="M1762" s="103"/>
      <c r="N1762" s="34"/>
      <c r="O1762" s="110"/>
      <c r="Q1762" s="253"/>
    </row>
    <row r="1763" spans="1:17" s="114" customFormat="1" x14ac:dyDescent="0.2">
      <c r="A1763" s="39"/>
      <c r="B1763" s="309"/>
      <c r="C1763" s="88"/>
      <c r="E1763" s="339"/>
      <c r="F1763" s="124"/>
      <c r="G1763" s="129"/>
      <c r="H1763" s="130"/>
      <c r="I1763" s="22"/>
      <c r="J1763" s="103"/>
      <c r="K1763" s="34"/>
      <c r="L1763" s="103"/>
      <c r="M1763" s="103"/>
      <c r="N1763" s="34"/>
      <c r="O1763" s="110"/>
      <c r="Q1763" s="253"/>
    </row>
    <row r="1764" spans="1:17" s="114" customFormat="1" x14ac:dyDescent="0.2">
      <c r="A1764" s="39"/>
      <c r="B1764" s="309"/>
      <c r="C1764" s="88"/>
      <c r="E1764" s="339"/>
      <c r="F1764" s="124"/>
      <c r="G1764" s="129"/>
      <c r="H1764" s="130"/>
      <c r="I1764" s="22"/>
      <c r="J1764" s="103"/>
      <c r="K1764" s="34"/>
      <c r="L1764" s="103"/>
      <c r="M1764" s="103"/>
      <c r="N1764" s="34"/>
      <c r="O1764" s="110"/>
      <c r="Q1764" s="253"/>
    </row>
    <row r="1765" spans="1:17" s="114" customFormat="1" x14ac:dyDescent="0.2">
      <c r="A1765" s="39"/>
      <c r="B1765" s="309"/>
      <c r="C1765" s="88"/>
      <c r="E1765" s="339"/>
      <c r="F1765" s="124"/>
      <c r="G1765" s="129"/>
      <c r="H1765" s="130"/>
      <c r="I1765" s="22"/>
      <c r="J1765" s="103"/>
      <c r="K1765" s="34"/>
      <c r="L1765" s="103"/>
      <c r="M1765" s="103"/>
      <c r="N1765" s="34"/>
      <c r="O1765" s="110"/>
      <c r="Q1765" s="253"/>
    </row>
    <row r="1766" spans="1:17" s="114" customFormat="1" x14ac:dyDescent="0.2">
      <c r="A1766" s="39"/>
      <c r="B1766" s="309"/>
      <c r="C1766" s="88"/>
      <c r="E1766" s="339"/>
      <c r="F1766" s="124"/>
      <c r="G1766" s="129"/>
      <c r="H1766" s="130"/>
      <c r="I1766" s="22"/>
      <c r="J1766" s="103"/>
      <c r="K1766" s="34"/>
      <c r="L1766" s="103"/>
      <c r="M1766" s="103"/>
      <c r="N1766" s="34"/>
      <c r="O1766" s="110"/>
      <c r="Q1766" s="253"/>
    </row>
    <row r="1767" spans="1:17" s="114" customFormat="1" x14ac:dyDescent="0.2">
      <c r="A1767" s="39"/>
      <c r="B1767" s="309"/>
      <c r="C1767" s="88"/>
      <c r="E1767" s="339"/>
      <c r="F1767" s="124"/>
      <c r="G1767" s="129"/>
      <c r="H1767" s="130"/>
      <c r="I1767" s="22"/>
      <c r="J1767" s="103"/>
      <c r="K1767" s="34"/>
      <c r="L1767" s="103"/>
      <c r="M1767" s="103"/>
      <c r="N1767" s="34"/>
      <c r="O1767" s="110"/>
      <c r="Q1767" s="253"/>
    </row>
    <row r="1768" spans="1:17" s="114" customFormat="1" x14ac:dyDescent="0.2">
      <c r="A1768" s="39"/>
      <c r="B1768" s="309"/>
      <c r="C1768" s="88"/>
      <c r="E1768" s="339"/>
      <c r="F1768" s="124"/>
      <c r="G1768" s="129"/>
      <c r="H1768" s="130"/>
      <c r="I1768" s="22"/>
      <c r="J1768" s="103"/>
      <c r="K1768" s="34"/>
      <c r="L1768" s="103"/>
      <c r="M1768" s="103"/>
      <c r="N1768" s="34"/>
      <c r="O1768" s="110"/>
      <c r="Q1768" s="253"/>
    </row>
    <row r="1769" spans="1:17" s="114" customFormat="1" x14ac:dyDescent="0.2">
      <c r="A1769" s="39"/>
      <c r="B1769" s="309"/>
      <c r="C1769" s="88"/>
      <c r="E1769" s="339"/>
      <c r="F1769" s="124"/>
      <c r="G1769" s="129"/>
      <c r="H1769" s="130"/>
      <c r="I1769" s="22"/>
      <c r="J1769" s="103"/>
      <c r="K1769" s="34"/>
      <c r="L1769" s="103"/>
      <c r="M1769" s="103"/>
      <c r="N1769" s="34"/>
      <c r="O1769" s="110"/>
      <c r="Q1769" s="253"/>
    </row>
    <row r="1770" spans="1:17" s="114" customFormat="1" x14ac:dyDescent="0.2">
      <c r="A1770" s="39"/>
      <c r="B1770" s="309"/>
      <c r="C1770" s="88"/>
      <c r="E1770" s="339"/>
      <c r="F1770" s="124"/>
      <c r="G1770" s="129"/>
      <c r="H1770" s="130"/>
      <c r="I1770" s="22"/>
      <c r="J1770" s="103"/>
      <c r="K1770" s="34"/>
      <c r="L1770" s="103"/>
      <c r="M1770" s="103"/>
      <c r="N1770" s="34"/>
      <c r="O1770" s="110"/>
      <c r="Q1770" s="253"/>
    </row>
    <row r="1771" spans="1:17" s="114" customFormat="1" x14ac:dyDescent="0.2">
      <c r="A1771" s="39"/>
      <c r="B1771" s="309"/>
      <c r="C1771" s="88"/>
      <c r="E1771" s="339"/>
      <c r="F1771" s="124"/>
      <c r="G1771" s="129"/>
      <c r="H1771" s="130"/>
      <c r="I1771" s="22"/>
      <c r="J1771" s="103"/>
      <c r="K1771" s="34"/>
      <c r="L1771" s="103"/>
      <c r="M1771" s="103"/>
      <c r="N1771" s="34"/>
      <c r="O1771" s="110"/>
      <c r="Q1771" s="253"/>
    </row>
    <row r="1772" spans="1:17" s="114" customFormat="1" x14ac:dyDescent="0.2">
      <c r="A1772" s="39"/>
      <c r="B1772" s="309"/>
      <c r="C1772" s="88"/>
      <c r="E1772" s="339"/>
      <c r="F1772" s="124"/>
      <c r="G1772" s="129"/>
      <c r="H1772" s="130"/>
      <c r="I1772" s="22"/>
      <c r="J1772" s="103"/>
      <c r="K1772" s="34"/>
      <c r="L1772" s="103"/>
      <c r="M1772" s="103"/>
      <c r="N1772" s="34"/>
      <c r="O1772" s="110"/>
      <c r="Q1772" s="253"/>
    </row>
    <row r="1773" spans="1:17" s="114" customFormat="1" x14ac:dyDescent="0.2">
      <c r="A1773" s="39"/>
      <c r="B1773" s="309"/>
      <c r="C1773" s="88"/>
      <c r="E1773" s="339"/>
      <c r="F1773" s="124"/>
      <c r="G1773" s="129"/>
      <c r="H1773" s="130"/>
      <c r="I1773" s="22"/>
      <c r="J1773" s="103"/>
      <c r="K1773" s="34"/>
      <c r="L1773" s="103"/>
      <c r="M1773" s="103"/>
      <c r="N1773" s="34"/>
      <c r="O1773" s="110"/>
      <c r="Q1773" s="253"/>
    </row>
    <row r="1774" spans="1:17" s="114" customFormat="1" x14ac:dyDescent="0.2">
      <c r="A1774" s="39"/>
      <c r="B1774" s="309"/>
      <c r="C1774" s="88"/>
      <c r="E1774" s="339"/>
      <c r="F1774" s="124"/>
      <c r="G1774" s="129"/>
      <c r="H1774" s="130"/>
      <c r="I1774" s="22"/>
      <c r="J1774" s="103"/>
      <c r="K1774" s="34"/>
      <c r="L1774" s="103"/>
      <c r="M1774" s="103"/>
      <c r="N1774" s="34"/>
      <c r="O1774" s="110"/>
      <c r="Q1774" s="253"/>
    </row>
    <row r="1775" spans="1:17" s="114" customFormat="1" x14ac:dyDescent="0.2">
      <c r="A1775" s="39"/>
      <c r="B1775" s="309"/>
      <c r="C1775" s="88"/>
      <c r="E1775" s="339"/>
      <c r="F1775" s="124"/>
      <c r="G1775" s="129"/>
      <c r="H1775" s="130"/>
      <c r="I1775" s="22"/>
      <c r="J1775" s="103"/>
      <c r="K1775" s="34"/>
      <c r="L1775" s="103"/>
      <c r="M1775" s="103"/>
      <c r="N1775" s="34"/>
      <c r="O1775" s="110"/>
      <c r="Q1775" s="253"/>
    </row>
    <row r="1776" spans="1:17" s="114" customFormat="1" x14ac:dyDescent="0.2">
      <c r="A1776" s="39"/>
      <c r="B1776" s="309"/>
      <c r="C1776" s="88"/>
      <c r="E1776" s="339"/>
      <c r="F1776" s="124"/>
      <c r="G1776" s="129"/>
      <c r="H1776" s="130"/>
      <c r="I1776" s="22"/>
      <c r="J1776" s="103"/>
      <c r="K1776" s="34"/>
      <c r="L1776" s="103"/>
      <c r="M1776" s="103"/>
      <c r="N1776" s="34"/>
      <c r="O1776" s="110"/>
      <c r="Q1776" s="253"/>
    </row>
    <row r="1777" spans="1:17" s="114" customFormat="1" x14ac:dyDescent="0.2">
      <c r="A1777" s="39"/>
      <c r="B1777" s="309"/>
      <c r="C1777" s="88"/>
      <c r="E1777" s="339"/>
      <c r="F1777" s="124"/>
      <c r="G1777" s="129"/>
      <c r="H1777" s="130"/>
      <c r="I1777" s="22"/>
      <c r="J1777" s="103"/>
      <c r="K1777" s="34"/>
      <c r="L1777" s="103"/>
      <c r="M1777" s="103"/>
      <c r="N1777" s="34"/>
      <c r="O1777" s="110"/>
      <c r="Q1777" s="253"/>
    </row>
    <row r="1778" spans="1:17" s="114" customFormat="1" x14ac:dyDescent="0.2">
      <c r="A1778" s="39"/>
      <c r="B1778" s="309"/>
      <c r="C1778" s="88"/>
      <c r="E1778" s="339"/>
      <c r="F1778" s="124"/>
      <c r="G1778" s="129"/>
      <c r="H1778" s="130"/>
      <c r="I1778" s="22"/>
      <c r="J1778" s="103"/>
      <c r="K1778" s="34"/>
      <c r="L1778" s="103"/>
      <c r="M1778" s="103"/>
      <c r="N1778" s="34"/>
      <c r="O1778" s="110"/>
      <c r="Q1778" s="253"/>
    </row>
    <row r="1779" spans="1:17" s="114" customFormat="1" x14ac:dyDescent="0.2">
      <c r="A1779" s="39"/>
      <c r="B1779" s="309"/>
      <c r="C1779" s="88"/>
      <c r="E1779" s="339"/>
      <c r="F1779" s="124"/>
      <c r="G1779" s="129"/>
      <c r="H1779" s="130"/>
      <c r="I1779" s="22"/>
      <c r="J1779" s="103"/>
      <c r="K1779" s="34"/>
      <c r="L1779" s="103"/>
      <c r="M1779" s="103"/>
      <c r="N1779" s="34"/>
      <c r="O1779" s="110"/>
      <c r="Q1779" s="253"/>
    </row>
    <row r="1780" spans="1:17" s="114" customFormat="1" x14ac:dyDescent="0.2">
      <c r="A1780" s="39"/>
      <c r="B1780" s="309"/>
      <c r="C1780" s="88"/>
      <c r="E1780" s="339"/>
      <c r="F1780" s="124"/>
      <c r="G1780" s="129"/>
      <c r="H1780" s="130"/>
      <c r="I1780" s="22"/>
      <c r="J1780" s="103"/>
      <c r="K1780" s="34"/>
      <c r="L1780" s="103"/>
      <c r="M1780" s="103"/>
      <c r="N1780" s="34"/>
      <c r="O1780" s="110"/>
      <c r="Q1780" s="253"/>
    </row>
    <row r="1781" spans="1:17" s="114" customFormat="1" x14ac:dyDescent="0.2">
      <c r="A1781" s="39"/>
      <c r="B1781" s="309"/>
      <c r="C1781" s="88"/>
      <c r="E1781" s="339"/>
      <c r="F1781" s="124"/>
      <c r="G1781" s="129"/>
      <c r="H1781" s="130"/>
      <c r="I1781" s="22"/>
      <c r="J1781" s="103"/>
      <c r="K1781" s="34"/>
      <c r="L1781" s="103"/>
      <c r="M1781" s="103"/>
      <c r="N1781" s="34"/>
      <c r="O1781" s="110"/>
      <c r="Q1781" s="253"/>
    </row>
    <row r="1782" spans="1:17" s="114" customFormat="1" x14ac:dyDescent="0.2">
      <c r="A1782" s="39"/>
      <c r="B1782" s="309"/>
      <c r="C1782" s="88"/>
      <c r="E1782" s="339"/>
      <c r="F1782" s="124"/>
      <c r="G1782" s="129"/>
      <c r="H1782" s="130"/>
      <c r="I1782" s="22"/>
      <c r="J1782" s="103"/>
      <c r="K1782" s="34"/>
      <c r="L1782" s="103"/>
      <c r="M1782" s="103"/>
      <c r="N1782" s="34"/>
      <c r="O1782" s="110"/>
      <c r="Q1782" s="253"/>
    </row>
    <row r="1783" spans="1:17" s="114" customFormat="1" x14ac:dyDescent="0.2">
      <c r="A1783" s="39"/>
      <c r="B1783" s="309"/>
      <c r="C1783" s="88"/>
      <c r="E1783" s="339"/>
      <c r="F1783" s="124"/>
      <c r="G1783" s="129"/>
      <c r="H1783" s="130"/>
      <c r="I1783" s="22"/>
      <c r="J1783" s="103"/>
      <c r="K1783" s="34"/>
      <c r="L1783" s="103"/>
      <c r="M1783" s="103"/>
      <c r="N1783" s="34"/>
      <c r="O1783" s="110"/>
      <c r="Q1783" s="253"/>
    </row>
    <row r="1784" spans="1:17" s="114" customFormat="1" x14ac:dyDescent="0.2">
      <c r="A1784" s="39"/>
      <c r="B1784" s="309"/>
      <c r="C1784" s="88"/>
      <c r="E1784" s="339"/>
      <c r="F1784" s="124"/>
      <c r="G1784" s="129"/>
      <c r="H1784" s="130"/>
      <c r="I1784" s="22"/>
      <c r="J1784" s="103"/>
      <c r="K1784" s="34"/>
      <c r="L1784" s="103"/>
      <c r="M1784" s="103"/>
      <c r="N1784" s="34"/>
      <c r="O1784" s="110"/>
      <c r="Q1784" s="253"/>
    </row>
    <row r="1785" spans="1:17" s="114" customFormat="1" x14ac:dyDescent="0.2">
      <c r="A1785" s="39"/>
      <c r="B1785" s="309"/>
      <c r="C1785" s="88"/>
      <c r="E1785" s="339"/>
      <c r="F1785" s="124"/>
      <c r="G1785" s="129"/>
      <c r="H1785" s="130"/>
      <c r="I1785" s="22"/>
      <c r="J1785" s="103"/>
      <c r="K1785" s="34"/>
      <c r="L1785" s="103"/>
      <c r="M1785" s="103"/>
      <c r="N1785" s="34"/>
      <c r="O1785" s="110"/>
      <c r="Q1785" s="253"/>
    </row>
    <row r="1786" spans="1:17" s="114" customFormat="1" x14ac:dyDescent="0.2">
      <c r="A1786" s="39"/>
      <c r="B1786" s="309"/>
      <c r="C1786" s="88"/>
      <c r="E1786" s="339"/>
      <c r="F1786" s="124"/>
      <c r="G1786" s="129"/>
      <c r="H1786" s="130"/>
      <c r="I1786" s="22"/>
      <c r="J1786" s="103"/>
      <c r="K1786" s="34"/>
      <c r="L1786" s="103"/>
      <c r="M1786" s="103"/>
      <c r="N1786" s="34"/>
      <c r="O1786" s="110"/>
      <c r="Q1786" s="253"/>
    </row>
    <row r="1787" spans="1:17" s="114" customFormat="1" x14ac:dyDescent="0.2">
      <c r="A1787" s="39"/>
      <c r="B1787" s="309"/>
      <c r="C1787" s="88"/>
      <c r="E1787" s="339"/>
      <c r="F1787" s="124"/>
      <c r="G1787" s="129"/>
      <c r="H1787" s="130"/>
      <c r="I1787" s="22"/>
      <c r="J1787" s="103"/>
      <c r="K1787" s="34"/>
      <c r="L1787" s="103"/>
      <c r="M1787" s="103"/>
      <c r="N1787" s="34"/>
      <c r="O1787" s="110"/>
      <c r="Q1787" s="253"/>
    </row>
    <row r="1788" spans="1:17" s="114" customFormat="1" x14ac:dyDescent="0.2">
      <c r="A1788" s="39"/>
      <c r="B1788" s="309"/>
      <c r="C1788" s="88"/>
      <c r="E1788" s="339"/>
      <c r="F1788" s="124"/>
      <c r="G1788" s="129"/>
      <c r="H1788" s="130"/>
      <c r="I1788" s="22"/>
      <c r="J1788" s="103"/>
      <c r="K1788" s="34"/>
      <c r="L1788" s="103"/>
      <c r="M1788" s="103"/>
      <c r="N1788" s="34"/>
      <c r="O1788" s="110"/>
      <c r="Q1788" s="253"/>
    </row>
    <row r="1789" spans="1:17" s="114" customFormat="1" x14ac:dyDescent="0.2">
      <c r="A1789" s="39"/>
      <c r="B1789" s="309"/>
      <c r="C1789" s="88"/>
      <c r="E1789" s="339"/>
      <c r="F1789" s="124"/>
      <c r="G1789" s="129"/>
      <c r="H1789" s="130"/>
      <c r="I1789" s="22"/>
      <c r="J1789" s="103"/>
      <c r="K1789" s="34"/>
      <c r="L1789" s="103"/>
      <c r="M1789" s="103"/>
      <c r="N1789" s="34"/>
      <c r="O1789" s="110"/>
      <c r="Q1789" s="253"/>
    </row>
    <row r="1790" spans="1:17" s="114" customFormat="1" x14ac:dyDescent="0.2">
      <c r="A1790" s="39"/>
      <c r="B1790" s="309"/>
      <c r="C1790" s="88"/>
      <c r="E1790" s="339"/>
      <c r="F1790" s="124"/>
      <c r="G1790" s="129"/>
      <c r="H1790" s="130"/>
      <c r="I1790" s="22"/>
      <c r="J1790" s="103"/>
      <c r="K1790" s="34"/>
      <c r="L1790" s="103"/>
      <c r="M1790" s="103"/>
      <c r="N1790" s="34"/>
      <c r="O1790" s="110"/>
      <c r="Q1790" s="253"/>
    </row>
    <row r="1791" spans="1:17" s="114" customFormat="1" x14ac:dyDescent="0.2">
      <c r="A1791" s="39"/>
      <c r="B1791" s="309"/>
      <c r="C1791" s="88"/>
      <c r="E1791" s="339"/>
      <c r="F1791" s="124"/>
      <c r="G1791" s="129"/>
      <c r="H1791" s="130"/>
      <c r="I1791" s="22"/>
      <c r="J1791" s="103"/>
      <c r="K1791" s="34"/>
      <c r="L1791" s="103"/>
      <c r="M1791" s="103"/>
      <c r="N1791" s="34"/>
      <c r="O1791" s="110"/>
      <c r="Q1791" s="253"/>
    </row>
    <row r="1792" spans="1:17" s="114" customFormat="1" x14ac:dyDescent="0.2">
      <c r="A1792" s="39"/>
      <c r="B1792" s="309"/>
      <c r="C1792" s="88"/>
      <c r="E1792" s="339"/>
      <c r="F1792" s="124"/>
      <c r="G1792" s="129"/>
      <c r="H1792" s="130"/>
      <c r="I1792" s="22"/>
      <c r="J1792" s="103"/>
      <c r="K1792" s="34"/>
      <c r="L1792" s="103"/>
      <c r="M1792" s="103"/>
      <c r="N1792" s="34"/>
      <c r="O1792" s="110"/>
      <c r="Q1792" s="253"/>
    </row>
    <row r="1793" spans="1:17" s="114" customFormat="1" x14ac:dyDescent="0.2">
      <c r="A1793" s="39"/>
      <c r="B1793" s="309"/>
      <c r="C1793" s="88"/>
      <c r="E1793" s="339"/>
      <c r="F1793" s="124"/>
      <c r="G1793" s="129"/>
      <c r="H1793" s="130"/>
      <c r="I1793" s="22"/>
      <c r="J1793" s="103"/>
      <c r="K1793" s="34"/>
      <c r="L1793" s="103"/>
      <c r="M1793" s="103"/>
      <c r="N1793" s="34"/>
      <c r="O1793" s="110"/>
      <c r="Q1793" s="253"/>
    </row>
    <row r="1794" spans="1:17" s="114" customFormat="1" x14ac:dyDescent="0.2">
      <c r="A1794" s="39"/>
      <c r="B1794" s="309"/>
      <c r="C1794" s="88"/>
      <c r="E1794" s="339"/>
      <c r="F1794" s="124"/>
      <c r="G1794" s="129"/>
      <c r="H1794" s="130"/>
      <c r="I1794" s="22"/>
      <c r="J1794" s="103"/>
      <c r="K1794" s="34"/>
      <c r="L1794" s="103"/>
      <c r="M1794" s="103"/>
      <c r="N1794" s="34"/>
      <c r="O1794" s="110"/>
      <c r="Q1794" s="253"/>
    </row>
    <row r="1795" spans="1:17" s="114" customFormat="1" x14ac:dyDescent="0.2">
      <c r="A1795" s="39"/>
      <c r="B1795" s="309"/>
      <c r="C1795" s="88"/>
      <c r="E1795" s="339"/>
      <c r="F1795" s="124"/>
      <c r="G1795" s="129"/>
      <c r="H1795" s="130"/>
      <c r="I1795" s="22"/>
      <c r="J1795" s="103"/>
      <c r="K1795" s="34"/>
      <c r="L1795" s="103"/>
      <c r="M1795" s="103"/>
      <c r="N1795" s="34"/>
      <c r="O1795" s="110"/>
      <c r="Q1795" s="253"/>
    </row>
    <row r="1796" spans="1:17" s="114" customFormat="1" x14ac:dyDescent="0.2">
      <c r="A1796" s="39"/>
      <c r="B1796" s="309"/>
      <c r="C1796" s="88"/>
      <c r="E1796" s="339"/>
      <c r="F1796" s="124"/>
      <c r="G1796" s="129"/>
      <c r="H1796" s="130"/>
      <c r="I1796" s="22"/>
      <c r="J1796" s="103"/>
      <c r="K1796" s="34"/>
      <c r="L1796" s="103"/>
      <c r="M1796" s="103"/>
      <c r="N1796" s="34"/>
      <c r="O1796" s="110"/>
      <c r="Q1796" s="253"/>
    </row>
    <row r="1797" spans="1:17" s="114" customFormat="1" x14ac:dyDescent="0.2">
      <c r="A1797" s="39"/>
      <c r="B1797" s="309"/>
      <c r="C1797" s="88"/>
      <c r="E1797" s="339"/>
      <c r="F1797" s="124"/>
      <c r="G1797" s="129"/>
      <c r="H1797" s="130"/>
      <c r="I1797" s="22"/>
      <c r="J1797" s="103"/>
      <c r="K1797" s="34"/>
      <c r="L1797" s="103"/>
      <c r="M1797" s="103"/>
      <c r="N1797" s="34"/>
      <c r="O1797" s="110"/>
      <c r="Q1797" s="253"/>
    </row>
    <row r="1798" spans="1:17" s="114" customFormat="1" x14ac:dyDescent="0.2">
      <c r="A1798" s="39"/>
      <c r="B1798" s="309"/>
      <c r="C1798" s="88"/>
      <c r="E1798" s="339"/>
      <c r="F1798" s="124"/>
      <c r="G1798" s="129"/>
      <c r="H1798" s="130"/>
      <c r="I1798" s="22"/>
      <c r="J1798" s="103"/>
      <c r="K1798" s="34"/>
      <c r="L1798" s="103"/>
      <c r="M1798" s="103"/>
      <c r="N1798" s="34"/>
      <c r="O1798" s="110"/>
      <c r="Q1798" s="253"/>
    </row>
    <row r="1799" spans="1:17" s="114" customFormat="1" x14ac:dyDescent="0.2">
      <c r="A1799" s="39"/>
      <c r="B1799" s="309"/>
      <c r="C1799" s="88"/>
      <c r="E1799" s="339"/>
      <c r="F1799" s="124"/>
      <c r="G1799" s="129"/>
      <c r="H1799" s="130"/>
      <c r="I1799" s="22"/>
      <c r="J1799" s="103"/>
      <c r="K1799" s="34"/>
      <c r="L1799" s="103"/>
      <c r="M1799" s="103"/>
      <c r="N1799" s="34"/>
      <c r="O1799" s="110"/>
      <c r="Q1799" s="253"/>
    </row>
    <row r="1800" spans="1:17" s="114" customFormat="1" x14ac:dyDescent="0.2">
      <c r="A1800" s="39"/>
      <c r="B1800" s="309"/>
      <c r="C1800" s="88"/>
      <c r="E1800" s="339"/>
      <c r="F1800" s="124"/>
      <c r="G1800" s="129"/>
      <c r="H1800" s="130"/>
      <c r="I1800" s="22"/>
      <c r="J1800" s="103"/>
      <c r="K1800" s="34"/>
      <c r="L1800" s="103"/>
      <c r="M1800" s="103"/>
      <c r="N1800" s="34"/>
      <c r="O1800" s="110"/>
      <c r="Q1800" s="253"/>
    </row>
    <row r="1801" spans="1:17" s="114" customFormat="1" x14ac:dyDescent="0.2">
      <c r="A1801" s="39"/>
      <c r="B1801" s="309"/>
      <c r="C1801" s="88"/>
      <c r="E1801" s="339"/>
      <c r="F1801" s="124"/>
      <c r="G1801" s="129"/>
      <c r="H1801" s="130"/>
      <c r="I1801" s="22"/>
      <c r="J1801" s="103"/>
      <c r="K1801" s="34"/>
      <c r="L1801" s="103"/>
      <c r="M1801" s="103"/>
      <c r="N1801" s="34"/>
      <c r="O1801" s="110"/>
      <c r="Q1801" s="253"/>
    </row>
    <row r="1802" spans="1:17" s="114" customFormat="1" x14ac:dyDescent="0.2">
      <c r="A1802" s="39"/>
      <c r="B1802" s="309"/>
      <c r="C1802" s="88"/>
      <c r="E1802" s="339"/>
      <c r="F1802" s="124"/>
      <c r="G1802" s="129"/>
      <c r="H1802" s="130"/>
      <c r="I1802" s="22"/>
      <c r="J1802" s="103"/>
      <c r="K1802" s="34"/>
      <c r="L1802" s="103"/>
      <c r="M1802" s="103"/>
      <c r="N1802" s="34"/>
      <c r="O1802" s="110"/>
      <c r="Q1802" s="253"/>
    </row>
    <row r="1803" spans="1:17" s="114" customFormat="1" x14ac:dyDescent="0.2">
      <c r="A1803" s="39"/>
      <c r="B1803" s="309"/>
      <c r="C1803" s="88"/>
      <c r="E1803" s="339"/>
      <c r="F1803" s="124"/>
      <c r="G1803" s="129"/>
      <c r="H1803" s="130"/>
      <c r="I1803" s="22"/>
      <c r="J1803" s="103"/>
      <c r="K1803" s="34"/>
      <c r="L1803" s="103"/>
      <c r="M1803" s="103"/>
      <c r="N1803" s="34"/>
      <c r="O1803" s="110"/>
      <c r="Q1803" s="253"/>
    </row>
    <row r="1804" spans="1:17" s="114" customFormat="1" x14ac:dyDescent="0.2">
      <c r="A1804" s="39"/>
      <c r="B1804" s="309"/>
      <c r="C1804" s="88"/>
      <c r="E1804" s="339"/>
      <c r="F1804" s="124"/>
      <c r="G1804" s="129"/>
      <c r="H1804" s="130"/>
      <c r="I1804" s="22"/>
      <c r="J1804" s="103"/>
      <c r="K1804" s="34"/>
      <c r="L1804" s="103"/>
      <c r="M1804" s="103"/>
      <c r="N1804" s="34"/>
      <c r="O1804" s="110"/>
      <c r="Q1804" s="253"/>
    </row>
    <row r="1805" spans="1:17" s="114" customFormat="1" x14ac:dyDescent="0.2">
      <c r="A1805" s="39"/>
      <c r="B1805" s="309"/>
      <c r="C1805" s="88"/>
      <c r="E1805" s="339"/>
      <c r="F1805" s="124"/>
      <c r="G1805" s="129"/>
      <c r="H1805" s="130"/>
      <c r="I1805" s="22"/>
      <c r="J1805" s="103"/>
      <c r="K1805" s="34"/>
      <c r="L1805" s="103"/>
      <c r="M1805" s="103"/>
      <c r="N1805" s="34"/>
      <c r="O1805" s="110"/>
      <c r="Q1805" s="253"/>
    </row>
    <row r="1806" spans="1:17" s="114" customFormat="1" x14ac:dyDescent="0.2">
      <c r="A1806" s="39"/>
      <c r="B1806" s="309"/>
      <c r="C1806" s="88"/>
      <c r="E1806" s="339"/>
      <c r="F1806" s="124"/>
      <c r="G1806" s="129"/>
      <c r="H1806" s="130"/>
      <c r="I1806" s="22"/>
      <c r="J1806" s="103"/>
      <c r="K1806" s="34"/>
      <c r="L1806" s="103"/>
      <c r="M1806" s="103"/>
      <c r="N1806" s="34"/>
      <c r="O1806" s="110"/>
      <c r="Q1806" s="253"/>
    </row>
    <row r="1807" spans="1:17" s="114" customFormat="1" x14ac:dyDescent="0.2">
      <c r="A1807" s="39"/>
      <c r="B1807" s="309"/>
      <c r="C1807" s="88"/>
      <c r="E1807" s="339"/>
      <c r="F1807" s="124"/>
      <c r="G1807" s="129"/>
      <c r="H1807" s="130"/>
      <c r="I1807" s="22"/>
      <c r="J1807" s="103"/>
      <c r="K1807" s="34"/>
      <c r="L1807" s="103"/>
      <c r="M1807" s="103"/>
      <c r="N1807" s="34"/>
      <c r="O1807" s="110"/>
      <c r="Q1807" s="253"/>
    </row>
    <row r="1808" spans="1:17" s="114" customFormat="1" x14ac:dyDescent="0.2">
      <c r="A1808" s="39"/>
      <c r="B1808" s="309"/>
      <c r="C1808" s="88"/>
      <c r="E1808" s="339"/>
      <c r="F1808" s="124"/>
      <c r="G1808" s="129"/>
      <c r="H1808" s="130"/>
      <c r="I1808" s="22"/>
      <c r="J1808" s="103"/>
      <c r="K1808" s="34"/>
      <c r="L1808" s="103"/>
      <c r="M1808" s="103"/>
      <c r="N1808" s="34"/>
      <c r="O1808" s="110"/>
      <c r="Q1808" s="253"/>
    </row>
    <row r="1809" spans="1:17" s="114" customFormat="1" x14ac:dyDescent="0.2">
      <c r="A1809" s="39"/>
      <c r="B1809" s="309"/>
      <c r="C1809" s="88"/>
      <c r="E1809" s="339"/>
      <c r="F1809" s="124"/>
      <c r="G1809" s="129"/>
      <c r="H1809" s="130"/>
      <c r="I1809" s="22"/>
      <c r="J1809" s="103"/>
      <c r="K1809" s="34"/>
      <c r="L1809" s="103"/>
      <c r="M1809" s="103"/>
      <c r="N1809" s="34"/>
      <c r="O1809" s="110"/>
      <c r="Q1809" s="253"/>
    </row>
    <row r="1810" spans="1:17" s="114" customFormat="1" x14ac:dyDescent="0.2">
      <c r="A1810" s="39"/>
      <c r="B1810" s="309"/>
      <c r="C1810" s="88"/>
      <c r="E1810" s="339"/>
      <c r="F1810" s="124"/>
      <c r="G1810" s="129"/>
      <c r="H1810" s="130"/>
      <c r="I1810" s="22"/>
      <c r="J1810" s="103"/>
      <c r="K1810" s="34"/>
      <c r="L1810" s="103"/>
      <c r="M1810" s="103"/>
      <c r="N1810" s="34"/>
      <c r="O1810" s="110"/>
      <c r="Q1810" s="253"/>
    </row>
    <row r="1811" spans="1:17" s="114" customFormat="1" x14ac:dyDescent="0.2">
      <c r="A1811" s="39"/>
      <c r="B1811" s="309"/>
      <c r="C1811" s="88"/>
      <c r="E1811" s="339"/>
      <c r="F1811" s="124"/>
      <c r="G1811" s="129"/>
      <c r="H1811" s="130"/>
      <c r="I1811" s="22"/>
      <c r="J1811" s="103"/>
      <c r="K1811" s="34"/>
      <c r="L1811" s="103"/>
      <c r="M1811" s="103"/>
      <c r="N1811" s="34"/>
      <c r="O1811" s="110"/>
      <c r="Q1811" s="253"/>
    </row>
    <row r="1812" spans="1:17" s="114" customFormat="1" x14ac:dyDescent="0.2">
      <c r="A1812" s="39"/>
      <c r="B1812" s="309"/>
      <c r="C1812" s="88"/>
      <c r="E1812" s="339"/>
      <c r="F1812" s="124"/>
      <c r="G1812" s="129"/>
      <c r="H1812" s="130"/>
      <c r="I1812" s="22"/>
      <c r="J1812" s="103"/>
      <c r="K1812" s="34"/>
      <c r="L1812" s="103"/>
      <c r="M1812" s="103"/>
      <c r="N1812" s="34"/>
      <c r="O1812" s="110"/>
      <c r="Q1812" s="253"/>
    </row>
    <row r="1813" spans="1:17" s="114" customFormat="1" x14ac:dyDescent="0.2">
      <c r="A1813" s="39"/>
      <c r="B1813" s="309"/>
      <c r="C1813" s="88"/>
      <c r="E1813" s="339"/>
      <c r="F1813" s="124"/>
      <c r="G1813" s="129"/>
      <c r="H1813" s="130"/>
      <c r="I1813" s="22"/>
      <c r="J1813" s="103"/>
      <c r="K1813" s="34"/>
      <c r="L1813" s="103"/>
      <c r="M1813" s="103"/>
      <c r="N1813" s="34"/>
      <c r="O1813" s="110"/>
      <c r="Q1813" s="253"/>
    </row>
    <row r="1814" spans="1:17" s="114" customFormat="1" x14ac:dyDescent="0.2">
      <c r="A1814" s="39"/>
      <c r="B1814" s="309"/>
      <c r="C1814" s="88"/>
      <c r="E1814" s="339"/>
      <c r="F1814" s="124"/>
      <c r="G1814" s="129"/>
      <c r="H1814" s="130"/>
      <c r="I1814" s="22"/>
      <c r="J1814" s="103"/>
      <c r="K1814" s="34"/>
      <c r="L1814" s="103"/>
      <c r="M1814" s="103"/>
      <c r="N1814" s="34"/>
      <c r="O1814" s="110"/>
      <c r="Q1814" s="253"/>
    </row>
    <row r="1815" spans="1:17" s="114" customFormat="1" x14ac:dyDescent="0.2">
      <c r="A1815" s="39"/>
      <c r="B1815" s="309"/>
      <c r="C1815" s="88"/>
      <c r="E1815" s="339"/>
      <c r="F1815" s="124"/>
      <c r="G1815" s="129"/>
      <c r="H1815" s="130"/>
      <c r="I1815" s="22"/>
      <c r="J1815" s="103"/>
      <c r="K1815" s="34"/>
      <c r="L1815" s="103"/>
      <c r="M1815" s="103"/>
      <c r="N1815" s="34"/>
      <c r="O1815" s="110"/>
      <c r="Q1815" s="253"/>
    </row>
    <row r="1816" spans="1:17" s="114" customFormat="1" x14ac:dyDescent="0.2">
      <c r="A1816" s="39"/>
      <c r="B1816" s="309"/>
      <c r="C1816" s="88"/>
      <c r="E1816" s="339"/>
      <c r="F1816" s="124"/>
      <c r="G1816" s="129"/>
      <c r="H1816" s="130"/>
      <c r="I1816" s="22"/>
      <c r="J1816" s="103"/>
      <c r="K1816" s="34"/>
      <c r="L1816" s="103"/>
      <c r="M1816" s="103"/>
      <c r="N1816" s="34"/>
      <c r="O1816" s="110"/>
      <c r="Q1816" s="253"/>
    </row>
    <row r="1817" spans="1:17" s="114" customFormat="1" x14ac:dyDescent="0.2">
      <c r="A1817" s="39"/>
      <c r="B1817" s="309"/>
      <c r="C1817" s="88"/>
      <c r="E1817" s="339"/>
      <c r="F1817" s="124"/>
      <c r="G1817" s="129"/>
      <c r="H1817" s="130"/>
      <c r="I1817" s="22"/>
      <c r="J1817" s="103"/>
      <c r="K1817" s="34"/>
      <c r="L1817" s="103"/>
      <c r="M1817" s="103"/>
      <c r="N1817" s="34"/>
      <c r="O1817" s="110"/>
      <c r="Q1817" s="253"/>
    </row>
    <row r="1818" spans="1:17" s="114" customFormat="1" x14ac:dyDescent="0.2">
      <c r="A1818" s="39"/>
      <c r="B1818" s="309"/>
      <c r="C1818" s="88"/>
      <c r="E1818" s="339"/>
      <c r="F1818" s="124"/>
      <c r="G1818" s="129"/>
      <c r="H1818" s="130"/>
      <c r="I1818" s="22"/>
      <c r="J1818" s="103"/>
      <c r="K1818" s="34"/>
      <c r="L1818" s="103"/>
      <c r="M1818" s="103"/>
      <c r="N1818" s="34"/>
      <c r="O1818" s="110"/>
      <c r="Q1818" s="253"/>
    </row>
    <row r="1819" spans="1:17" s="114" customFormat="1" x14ac:dyDescent="0.2">
      <c r="A1819" s="39"/>
      <c r="B1819" s="309"/>
      <c r="C1819" s="88"/>
      <c r="E1819" s="339"/>
      <c r="F1819" s="124"/>
      <c r="G1819" s="129"/>
      <c r="H1819" s="130"/>
      <c r="I1819" s="22"/>
      <c r="J1819" s="103"/>
      <c r="K1819" s="34"/>
      <c r="L1819" s="103"/>
      <c r="M1819" s="103"/>
      <c r="N1819" s="34"/>
      <c r="O1819" s="110"/>
      <c r="Q1819" s="253"/>
    </row>
    <row r="1820" spans="1:17" s="114" customFormat="1" x14ac:dyDescent="0.2">
      <c r="A1820" s="39"/>
      <c r="B1820" s="309"/>
      <c r="C1820" s="88"/>
      <c r="E1820" s="339"/>
      <c r="F1820" s="124"/>
      <c r="G1820" s="129"/>
      <c r="H1820" s="130"/>
      <c r="I1820" s="22"/>
      <c r="J1820" s="103"/>
      <c r="K1820" s="34"/>
      <c r="L1820" s="103"/>
      <c r="M1820" s="103"/>
      <c r="N1820" s="34"/>
      <c r="O1820" s="110"/>
      <c r="Q1820" s="253"/>
    </row>
    <row r="1821" spans="1:17" s="114" customFormat="1" x14ac:dyDescent="0.2">
      <c r="A1821" s="39"/>
      <c r="B1821" s="309"/>
      <c r="C1821" s="88"/>
      <c r="E1821" s="339"/>
      <c r="F1821" s="124"/>
      <c r="G1821" s="129"/>
      <c r="H1821" s="130"/>
      <c r="I1821" s="22"/>
      <c r="J1821" s="103"/>
      <c r="K1821" s="34"/>
      <c r="L1821" s="103"/>
      <c r="M1821" s="103"/>
      <c r="N1821" s="34"/>
      <c r="O1821" s="110"/>
      <c r="Q1821" s="253"/>
    </row>
    <row r="1822" spans="1:17" s="114" customFormat="1" x14ac:dyDescent="0.2">
      <c r="A1822" s="39"/>
      <c r="B1822" s="309"/>
      <c r="C1822" s="88"/>
      <c r="E1822" s="339"/>
      <c r="F1822" s="124"/>
      <c r="G1822" s="129"/>
      <c r="H1822" s="130"/>
      <c r="I1822" s="22"/>
      <c r="J1822" s="103"/>
      <c r="K1822" s="34"/>
      <c r="L1822" s="103"/>
      <c r="M1822" s="103"/>
      <c r="N1822" s="34"/>
      <c r="O1822" s="110"/>
      <c r="Q1822" s="253"/>
    </row>
    <row r="1823" spans="1:17" s="114" customFormat="1" x14ac:dyDescent="0.2">
      <c r="A1823" s="39"/>
      <c r="B1823" s="309"/>
      <c r="C1823" s="88"/>
      <c r="E1823" s="339"/>
      <c r="F1823" s="124"/>
      <c r="G1823" s="129"/>
      <c r="H1823" s="130"/>
      <c r="I1823" s="22"/>
      <c r="J1823" s="103"/>
      <c r="K1823" s="34"/>
      <c r="L1823" s="103"/>
      <c r="M1823" s="103"/>
      <c r="N1823" s="34"/>
      <c r="O1823" s="110"/>
      <c r="Q1823" s="253"/>
    </row>
    <row r="1824" spans="1:17" s="114" customFormat="1" x14ac:dyDescent="0.2">
      <c r="A1824" s="39"/>
      <c r="B1824" s="309"/>
      <c r="C1824" s="88"/>
      <c r="E1824" s="339"/>
      <c r="F1824" s="124"/>
      <c r="G1824" s="129"/>
      <c r="H1824" s="130"/>
      <c r="I1824" s="22"/>
      <c r="J1824" s="103"/>
      <c r="K1824" s="34"/>
      <c r="L1824" s="103"/>
      <c r="M1824" s="103"/>
      <c r="N1824" s="34"/>
      <c r="O1824" s="110"/>
      <c r="Q1824" s="253"/>
    </row>
    <row r="1825" spans="1:17" s="114" customFormat="1" x14ac:dyDescent="0.2">
      <c r="A1825" s="39"/>
      <c r="B1825" s="309"/>
      <c r="C1825" s="88"/>
      <c r="E1825" s="339"/>
      <c r="F1825" s="124"/>
      <c r="G1825" s="129"/>
      <c r="H1825" s="130"/>
      <c r="I1825" s="22"/>
      <c r="J1825" s="103"/>
      <c r="K1825" s="34"/>
      <c r="L1825" s="103"/>
      <c r="M1825" s="103"/>
      <c r="N1825" s="34"/>
      <c r="O1825" s="110"/>
      <c r="Q1825" s="253"/>
    </row>
    <row r="1826" spans="1:17" s="114" customFormat="1" x14ac:dyDescent="0.2">
      <c r="A1826" s="39"/>
      <c r="B1826" s="309"/>
      <c r="C1826" s="88"/>
      <c r="E1826" s="339"/>
      <c r="F1826" s="124"/>
      <c r="G1826" s="129"/>
      <c r="H1826" s="130"/>
      <c r="I1826" s="22"/>
      <c r="J1826" s="103"/>
      <c r="K1826" s="34"/>
      <c r="L1826" s="103"/>
      <c r="M1826" s="103"/>
      <c r="N1826" s="34"/>
      <c r="O1826" s="110"/>
      <c r="Q1826" s="253"/>
    </row>
    <row r="1827" spans="1:17" s="114" customFormat="1" x14ac:dyDescent="0.2">
      <c r="A1827" s="39"/>
      <c r="B1827" s="309"/>
      <c r="C1827" s="88"/>
      <c r="E1827" s="339"/>
      <c r="F1827" s="124"/>
      <c r="G1827" s="129"/>
      <c r="H1827" s="130"/>
      <c r="I1827" s="22"/>
      <c r="J1827" s="103"/>
      <c r="K1827" s="34"/>
      <c r="L1827" s="103"/>
      <c r="M1827" s="103"/>
      <c r="N1827" s="34"/>
      <c r="O1827" s="110"/>
      <c r="Q1827" s="253"/>
    </row>
    <row r="1828" spans="1:17" s="114" customFormat="1" x14ac:dyDescent="0.2">
      <c r="A1828" s="39"/>
      <c r="B1828" s="309"/>
      <c r="C1828" s="88"/>
      <c r="E1828" s="339"/>
      <c r="F1828" s="124"/>
      <c r="G1828" s="129"/>
      <c r="H1828" s="130"/>
      <c r="I1828" s="22"/>
      <c r="J1828" s="103"/>
      <c r="K1828" s="34"/>
      <c r="L1828" s="103"/>
      <c r="M1828" s="103"/>
      <c r="N1828" s="34"/>
      <c r="O1828" s="110"/>
      <c r="Q1828" s="253"/>
    </row>
    <row r="1829" spans="1:17" s="114" customFormat="1" x14ac:dyDescent="0.2">
      <c r="A1829" s="39"/>
      <c r="B1829" s="309"/>
      <c r="C1829" s="88"/>
      <c r="E1829" s="339"/>
      <c r="F1829" s="124"/>
      <c r="G1829" s="129"/>
      <c r="H1829" s="130"/>
      <c r="I1829" s="22"/>
      <c r="J1829" s="103"/>
      <c r="K1829" s="34"/>
      <c r="L1829" s="103"/>
      <c r="M1829" s="103"/>
      <c r="N1829" s="34"/>
      <c r="O1829" s="110"/>
      <c r="Q1829" s="253"/>
    </row>
    <row r="1830" spans="1:17" s="114" customFormat="1" x14ac:dyDescent="0.2">
      <c r="A1830" s="39"/>
      <c r="B1830" s="309"/>
      <c r="C1830" s="88"/>
      <c r="E1830" s="339"/>
      <c r="F1830" s="124"/>
      <c r="G1830" s="129"/>
      <c r="H1830" s="130"/>
      <c r="I1830" s="22"/>
      <c r="J1830" s="103"/>
      <c r="K1830" s="34"/>
      <c r="L1830" s="103"/>
      <c r="M1830" s="103"/>
      <c r="N1830" s="34"/>
      <c r="O1830" s="110"/>
      <c r="Q1830" s="253"/>
    </row>
    <row r="1831" spans="1:17" s="114" customFormat="1" x14ac:dyDescent="0.2">
      <c r="A1831" s="39"/>
      <c r="B1831" s="309"/>
      <c r="C1831" s="88"/>
      <c r="E1831" s="339"/>
      <c r="F1831" s="124"/>
      <c r="G1831" s="129"/>
      <c r="H1831" s="130"/>
      <c r="I1831" s="22"/>
      <c r="J1831" s="103"/>
      <c r="K1831" s="34"/>
      <c r="L1831" s="103"/>
      <c r="M1831" s="103"/>
      <c r="N1831" s="34"/>
      <c r="O1831" s="110"/>
      <c r="Q1831" s="253"/>
    </row>
    <row r="1832" spans="1:17" s="114" customFormat="1" x14ac:dyDescent="0.2">
      <c r="A1832" s="39"/>
      <c r="B1832" s="309"/>
      <c r="C1832" s="88"/>
      <c r="E1832" s="339"/>
      <c r="F1832" s="124"/>
      <c r="G1832" s="129"/>
      <c r="H1832" s="130"/>
      <c r="I1832" s="22"/>
      <c r="J1832" s="103"/>
      <c r="K1832" s="34"/>
      <c r="L1832" s="103"/>
      <c r="M1832" s="103"/>
      <c r="N1832" s="34"/>
      <c r="O1832" s="110"/>
      <c r="Q1832" s="253"/>
    </row>
    <row r="1833" spans="1:17" s="114" customFormat="1" x14ac:dyDescent="0.2">
      <c r="A1833" s="39"/>
      <c r="B1833" s="309"/>
      <c r="C1833" s="88"/>
      <c r="E1833" s="339"/>
      <c r="F1833" s="124"/>
      <c r="G1833" s="129"/>
      <c r="H1833" s="130"/>
      <c r="I1833" s="22"/>
      <c r="J1833" s="103"/>
      <c r="K1833" s="34"/>
      <c r="L1833" s="103"/>
      <c r="M1833" s="103"/>
      <c r="N1833" s="34"/>
      <c r="O1833" s="110"/>
      <c r="Q1833" s="253"/>
    </row>
    <row r="1834" spans="1:17" s="114" customFormat="1" x14ac:dyDescent="0.2">
      <c r="A1834" s="39"/>
      <c r="B1834" s="309"/>
      <c r="C1834" s="88"/>
      <c r="E1834" s="339"/>
      <c r="F1834" s="124"/>
      <c r="G1834" s="129"/>
      <c r="H1834" s="130"/>
      <c r="I1834" s="22"/>
      <c r="J1834" s="103"/>
      <c r="K1834" s="34"/>
      <c r="L1834" s="103"/>
      <c r="M1834" s="103"/>
      <c r="N1834" s="34"/>
      <c r="O1834" s="110"/>
      <c r="Q1834" s="253"/>
    </row>
    <row r="1835" spans="1:17" s="114" customFormat="1" x14ac:dyDescent="0.2">
      <c r="A1835" s="39"/>
      <c r="B1835" s="309"/>
      <c r="C1835" s="88"/>
      <c r="E1835" s="339"/>
      <c r="F1835" s="124"/>
      <c r="G1835" s="129"/>
      <c r="H1835" s="130"/>
      <c r="I1835" s="22"/>
      <c r="J1835" s="103"/>
      <c r="K1835" s="34"/>
      <c r="L1835" s="103"/>
      <c r="M1835" s="103"/>
      <c r="N1835" s="34"/>
      <c r="O1835" s="110"/>
      <c r="Q1835" s="253"/>
    </row>
    <row r="1836" spans="1:17" s="114" customFormat="1" x14ac:dyDescent="0.2">
      <c r="A1836" s="39"/>
      <c r="B1836" s="309"/>
      <c r="C1836" s="88"/>
      <c r="E1836" s="339"/>
      <c r="F1836" s="124"/>
      <c r="G1836" s="129"/>
      <c r="H1836" s="130"/>
      <c r="I1836" s="22"/>
      <c r="J1836" s="103"/>
      <c r="K1836" s="34"/>
      <c r="L1836" s="103"/>
      <c r="M1836" s="103"/>
      <c r="N1836" s="34"/>
      <c r="O1836" s="110"/>
      <c r="Q1836" s="253"/>
    </row>
    <row r="1837" spans="1:17" s="114" customFormat="1" x14ac:dyDescent="0.2">
      <c r="A1837" s="39"/>
      <c r="B1837" s="309"/>
      <c r="C1837" s="88"/>
      <c r="E1837" s="339"/>
      <c r="F1837" s="124"/>
      <c r="G1837" s="129"/>
      <c r="H1837" s="130"/>
      <c r="I1837" s="22"/>
      <c r="J1837" s="103"/>
      <c r="K1837" s="34"/>
      <c r="L1837" s="103"/>
      <c r="M1837" s="103"/>
      <c r="N1837" s="34"/>
      <c r="O1837" s="110"/>
      <c r="Q1837" s="253"/>
    </row>
    <row r="1838" spans="1:17" s="114" customFormat="1" x14ac:dyDescent="0.2">
      <c r="A1838" s="39"/>
      <c r="B1838" s="309"/>
      <c r="C1838" s="88"/>
      <c r="E1838" s="339"/>
      <c r="F1838" s="124"/>
      <c r="G1838" s="129"/>
      <c r="H1838" s="130"/>
      <c r="I1838" s="22"/>
      <c r="J1838" s="103"/>
      <c r="K1838" s="34"/>
      <c r="L1838" s="103"/>
      <c r="M1838" s="103"/>
      <c r="N1838" s="34"/>
      <c r="O1838" s="110"/>
      <c r="Q1838" s="253"/>
    </row>
    <row r="1839" spans="1:17" s="114" customFormat="1" x14ac:dyDescent="0.2">
      <c r="A1839" s="39"/>
      <c r="B1839" s="309"/>
      <c r="C1839" s="88"/>
      <c r="E1839" s="339"/>
      <c r="F1839" s="124"/>
      <c r="G1839" s="129"/>
      <c r="H1839" s="130"/>
      <c r="I1839" s="22"/>
      <c r="J1839" s="103"/>
      <c r="K1839" s="34"/>
      <c r="L1839" s="103"/>
      <c r="M1839" s="103"/>
      <c r="N1839" s="34"/>
      <c r="O1839" s="110"/>
      <c r="Q1839" s="253"/>
    </row>
    <row r="1840" spans="1:17" s="114" customFormat="1" x14ac:dyDescent="0.2">
      <c r="A1840" s="39"/>
      <c r="B1840" s="309"/>
      <c r="C1840" s="88"/>
      <c r="E1840" s="339"/>
      <c r="F1840" s="124"/>
      <c r="G1840" s="129"/>
      <c r="H1840" s="130"/>
      <c r="I1840" s="22"/>
      <c r="J1840" s="103"/>
      <c r="K1840" s="34"/>
      <c r="L1840" s="103"/>
      <c r="M1840" s="103"/>
      <c r="N1840" s="34"/>
      <c r="O1840" s="110"/>
      <c r="Q1840" s="253"/>
    </row>
    <row r="1841" spans="1:17" s="114" customFormat="1" x14ac:dyDescent="0.2">
      <c r="A1841" s="39"/>
      <c r="B1841" s="309"/>
      <c r="C1841" s="88"/>
      <c r="E1841" s="339"/>
      <c r="F1841" s="124"/>
      <c r="G1841" s="129"/>
      <c r="H1841" s="130"/>
      <c r="I1841" s="22"/>
      <c r="J1841" s="103"/>
      <c r="K1841" s="34"/>
      <c r="L1841" s="103"/>
      <c r="M1841" s="103"/>
      <c r="N1841" s="34"/>
      <c r="O1841" s="110"/>
      <c r="Q1841" s="253"/>
    </row>
    <row r="1842" spans="1:17" s="114" customFormat="1" x14ac:dyDescent="0.2">
      <c r="A1842" s="39"/>
      <c r="B1842" s="309"/>
      <c r="C1842" s="88"/>
      <c r="E1842" s="339"/>
      <c r="F1842" s="124"/>
      <c r="G1842" s="129"/>
      <c r="H1842" s="130"/>
      <c r="I1842" s="22"/>
      <c r="J1842" s="103"/>
      <c r="K1842" s="34"/>
      <c r="L1842" s="103"/>
      <c r="M1842" s="103"/>
      <c r="N1842" s="34"/>
      <c r="O1842" s="110"/>
      <c r="Q1842" s="253"/>
    </row>
    <row r="1843" spans="1:17" s="114" customFormat="1" x14ac:dyDescent="0.2">
      <c r="A1843" s="39"/>
      <c r="B1843" s="309"/>
      <c r="C1843" s="88"/>
      <c r="E1843" s="339"/>
      <c r="F1843" s="124"/>
      <c r="G1843" s="129"/>
      <c r="H1843" s="130"/>
      <c r="I1843" s="22"/>
      <c r="J1843" s="103"/>
      <c r="K1843" s="34"/>
      <c r="L1843" s="103"/>
      <c r="M1843" s="103"/>
      <c r="N1843" s="34"/>
      <c r="O1843" s="110"/>
      <c r="Q1843" s="253"/>
    </row>
    <row r="1844" spans="1:17" s="114" customFormat="1" x14ac:dyDescent="0.2">
      <c r="A1844" s="39"/>
      <c r="B1844" s="309"/>
      <c r="C1844" s="88"/>
      <c r="E1844" s="339"/>
      <c r="F1844" s="124"/>
      <c r="G1844" s="129"/>
      <c r="H1844" s="130"/>
      <c r="I1844" s="22"/>
      <c r="J1844" s="103"/>
      <c r="K1844" s="34"/>
      <c r="L1844" s="103"/>
      <c r="M1844" s="103"/>
      <c r="N1844" s="34"/>
      <c r="O1844" s="110"/>
      <c r="Q1844" s="253"/>
    </row>
    <row r="1845" spans="1:17" s="114" customFormat="1" x14ac:dyDescent="0.2">
      <c r="A1845" s="39"/>
      <c r="B1845" s="309"/>
      <c r="C1845" s="88"/>
      <c r="E1845" s="339"/>
      <c r="F1845" s="124"/>
      <c r="G1845" s="129"/>
      <c r="H1845" s="130"/>
      <c r="I1845" s="22"/>
      <c r="J1845" s="103"/>
      <c r="K1845" s="34"/>
      <c r="L1845" s="103"/>
      <c r="M1845" s="103"/>
      <c r="N1845" s="34"/>
      <c r="O1845" s="110"/>
      <c r="Q1845" s="253"/>
    </row>
    <row r="1846" spans="1:17" s="114" customFormat="1" x14ac:dyDescent="0.2">
      <c r="A1846" s="39"/>
      <c r="B1846" s="309"/>
      <c r="C1846" s="88"/>
      <c r="E1846" s="339"/>
      <c r="F1846" s="124"/>
      <c r="G1846" s="129"/>
      <c r="H1846" s="130"/>
      <c r="I1846" s="22"/>
      <c r="J1846" s="103"/>
      <c r="K1846" s="34"/>
      <c r="L1846" s="103"/>
      <c r="M1846" s="103"/>
      <c r="N1846" s="34"/>
      <c r="O1846" s="110"/>
      <c r="Q1846" s="253"/>
    </row>
    <row r="1847" spans="1:17" s="114" customFormat="1" x14ac:dyDescent="0.2">
      <c r="A1847" s="39"/>
      <c r="B1847" s="309"/>
      <c r="C1847" s="88"/>
      <c r="E1847" s="339"/>
      <c r="F1847" s="124"/>
      <c r="G1847" s="129"/>
      <c r="H1847" s="130"/>
      <c r="I1847" s="22"/>
      <c r="J1847" s="103"/>
      <c r="K1847" s="34"/>
      <c r="L1847" s="103"/>
      <c r="M1847" s="103"/>
      <c r="N1847" s="34"/>
      <c r="O1847" s="110"/>
      <c r="Q1847" s="253"/>
    </row>
    <row r="1848" spans="1:17" s="114" customFormat="1" x14ac:dyDescent="0.2">
      <c r="A1848" s="39"/>
      <c r="B1848" s="309"/>
      <c r="C1848" s="88"/>
      <c r="E1848" s="339"/>
      <c r="F1848" s="124"/>
      <c r="G1848" s="129"/>
      <c r="H1848" s="130"/>
      <c r="I1848" s="22"/>
      <c r="J1848" s="103"/>
      <c r="K1848" s="34"/>
      <c r="L1848" s="103"/>
      <c r="M1848" s="103"/>
      <c r="N1848" s="34"/>
      <c r="O1848" s="110"/>
      <c r="Q1848" s="253"/>
    </row>
    <row r="1849" spans="1:17" s="114" customFormat="1" x14ac:dyDescent="0.2">
      <c r="A1849" s="39"/>
      <c r="B1849" s="309"/>
      <c r="C1849" s="88"/>
      <c r="E1849" s="339"/>
      <c r="F1849" s="124"/>
      <c r="G1849" s="129"/>
      <c r="H1849" s="130"/>
      <c r="I1849" s="22"/>
      <c r="J1849" s="103"/>
      <c r="K1849" s="34"/>
      <c r="L1849" s="103"/>
      <c r="M1849" s="103"/>
      <c r="N1849" s="34"/>
      <c r="O1849" s="110"/>
      <c r="Q1849" s="253"/>
    </row>
    <row r="1850" spans="1:17" s="114" customFormat="1" x14ac:dyDescent="0.2">
      <c r="A1850" s="39"/>
      <c r="B1850" s="309"/>
      <c r="C1850" s="88"/>
      <c r="E1850" s="339"/>
      <c r="F1850" s="124"/>
      <c r="G1850" s="129"/>
      <c r="H1850" s="130"/>
      <c r="I1850" s="22"/>
      <c r="J1850" s="103"/>
      <c r="K1850" s="34"/>
      <c r="L1850" s="103"/>
      <c r="M1850" s="103"/>
      <c r="N1850" s="34"/>
      <c r="O1850" s="110"/>
      <c r="Q1850" s="253"/>
    </row>
    <row r="1851" spans="1:17" s="114" customFormat="1" x14ac:dyDescent="0.2">
      <c r="A1851" s="39"/>
      <c r="B1851" s="309"/>
      <c r="C1851" s="88"/>
      <c r="E1851" s="339"/>
      <c r="F1851" s="124"/>
      <c r="G1851" s="129"/>
      <c r="H1851" s="130"/>
      <c r="I1851" s="22"/>
      <c r="J1851" s="103"/>
      <c r="K1851" s="34"/>
      <c r="L1851" s="103"/>
      <c r="M1851" s="103"/>
      <c r="N1851" s="34"/>
      <c r="O1851" s="110"/>
      <c r="Q1851" s="253"/>
    </row>
    <row r="1852" spans="1:17" s="114" customFormat="1" x14ac:dyDescent="0.2">
      <c r="A1852" s="39"/>
      <c r="B1852" s="309"/>
      <c r="C1852" s="88"/>
      <c r="E1852" s="339"/>
      <c r="F1852" s="124"/>
      <c r="G1852" s="129"/>
      <c r="H1852" s="130"/>
      <c r="I1852" s="22"/>
      <c r="J1852" s="103"/>
      <c r="K1852" s="34"/>
      <c r="L1852" s="103"/>
      <c r="M1852" s="103"/>
      <c r="N1852" s="34"/>
      <c r="O1852" s="110"/>
      <c r="Q1852" s="253"/>
    </row>
    <row r="1853" spans="1:17" s="114" customFormat="1" x14ac:dyDescent="0.2">
      <c r="A1853" s="39"/>
      <c r="B1853" s="309"/>
      <c r="C1853" s="88"/>
      <c r="E1853" s="339"/>
      <c r="F1853" s="124"/>
      <c r="G1853" s="129"/>
      <c r="H1853" s="130"/>
      <c r="I1853" s="22"/>
      <c r="J1853" s="103"/>
      <c r="K1853" s="34"/>
      <c r="L1853" s="103"/>
      <c r="M1853" s="103"/>
      <c r="N1853" s="34"/>
      <c r="O1853" s="110"/>
      <c r="Q1853" s="253"/>
    </row>
    <row r="1854" spans="1:17" s="114" customFormat="1" x14ac:dyDescent="0.2">
      <c r="A1854" s="39"/>
      <c r="B1854" s="309"/>
      <c r="C1854" s="88"/>
      <c r="E1854" s="339"/>
      <c r="F1854" s="124"/>
      <c r="G1854" s="129"/>
      <c r="H1854" s="130"/>
      <c r="I1854" s="22"/>
      <c r="J1854" s="103"/>
      <c r="K1854" s="34"/>
      <c r="L1854" s="103"/>
      <c r="M1854" s="103"/>
      <c r="N1854" s="34"/>
      <c r="O1854" s="110"/>
      <c r="Q1854" s="253"/>
    </row>
    <row r="1855" spans="1:17" s="114" customFormat="1" x14ac:dyDescent="0.2">
      <c r="A1855" s="39"/>
      <c r="B1855" s="309"/>
      <c r="C1855" s="88"/>
      <c r="E1855" s="339"/>
      <c r="F1855" s="124"/>
      <c r="G1855" s="129"/>
      <c r="H1855" s="130"/>
      <c r="I1855" s="22"/>
      <c r="J1855" s="103"/>
      <c r="K1855" s="34"/>
      <c r="L1855" s="103"/>
      <c r="M1855" s="103"/>
      <c r="N1855" s="34"/>
      <c r="O1855" s="110"/>
      <c r="Q1855" s="253"/>
    </row>
    <row r="1856" spans="1:17" s="114" customFormat="1" x14ac:dyDescent="0.2">
      <c r="A1856" s="39"/>
      <c r="B1856" s="309"/>
      <c r="C1856" s="88"/>
      <c r="E1856" s="339"/>
      <c r="F1856" s="124"/>
      <c r="G1856" s="129"/>
      <c r="H1856" s="130"/>
      <c r="I1856" s="22"/>
      <c r="J1856" s="103"/>
      <c r="K1856" s="34"/>
      <c r="L1856" s="103"/>
      <c r="M1856" s="103"/>
      <c r="N1856" s="34"/>
      <c r="O1856" s="110"/>
      <c r="Q1856" s="253"/>
    </row>
    <row r="1857" spans="1:17" s="114" customFormat="1" x14ac:dyDescent="0.2">
      <c r="A1857" s="39"/>
      <c r="B1857" s="309"/>
      <c r="C1857" s="88"/>
      <c r="E1857" s="339"/>
      <c r="F1857" s="124"/>
      <c r="G1857" s="129"/>
      <c r="H1857" s="130"/>
      <c r="I1857" s="22"/>
      <c r="J1857" s="103"/>
      <c r="K1857" s="34"/>
      <c r="L1857" s="103"/>
      <c r="M1857" s="103"/>
      <c r="N1857" s="34"/>
      <c r="O1857" s="110"/>
      <c r="Q1857" s="253"/>
    </row>
    <row r="1858" spans="1:17" s="114" customFormat="1" x14ac:dyDescent="0.2">
      <c r="A1858" s="39"/>
      <c r="B1858" s="309"/>
      <c r="C1858" s="88"/>
      <c r="E1858" s="339"/>
      <c r="F1858" s="124"/>
      <c r="G1858" s="129"/>
      <c r="H1858" s="130"/>
      <c r="I1858" s="22"/>
      <c r="J1858" s="103"/>
      <c r="K1858" s="34"/>
      <c r="L1858" s="103"/>
      <c r="M1858" s="103"/>
      <c r="N1858" s="34"/>
      <c r="O1858" s="110"/>
      <c r="Q1858" s="253"/>
    </row>
    <row r="1859" spans="1:17" s="114" customFormat="1" x14ac:dyDescent="0.2">
      <c r="A1859" s="39"/>
      <c r="B1859" s="309"/>
      <c r="C1859" s="88"/>
      <c r="E1859" s="339"/>
      <c r="F1859" s="124"/>
      <c r="G1859" s="129"/>
      <c r="H1859" s="130"/>
      <c r="I1859" s="22"/>
      <c r="J1859" s="103"/>
      <c r="K1859" s="34"/>
      <c r="L1859" s="103"/>
      <c r="M1859" s="103"/>
      <c r="N1859" s="34"/>
      <c r="O1859" s="110"/>
      <c r="Q1859" s="253"/>
    </row>
    <row r="1860" spans="1:17" s="114" customFormat="1" x14ac:dyDescent="0.2">
      <c r="A1860" s="39"/>
      <c r="B1860" s="309"/>
      <c r="C1860" s="88"/>
      <c r="E1860" s="339"/>
      <c r="F1860" s="124"/>
      <c r="G1860" s="129"/>
      <c r="H1860" s="130"/>
      <c r="I1860" s="22"/>
      <c r="J1860" s="103"/>
      <c r="K1860" s="34"/>
      <c r="L1860" s="103"/>
      <c r="M1860" s="103"/>
      <c r="N1860" s="34"/>
      <c r="O1860" s="110"/>
      <c r="Q1860" s="253"/>
    </row>
    <row r="1861" spans="1:17" s="114" customFormat="1" x14ac:dyDescent="0.2">
      <c r="A1861" s="39"/>
      <c r="B1861" s="309"/>
      <c r="C1861" s="88"/>
      <c r="E1861" s="339"/>
      <c r="F1861" s="124"/>
      <c r="G1861" s="129"/>
      <c r="H1861" s="130"/>
      <c r="I1861" s="22"/>
      <c r="J1861" s="103"/>
      <c r="K1861" s="34"/>
      <c r="L1861" s="103"/>
      <c r="M1861" s="103"/>
      <c r="N1861" s="34"/>
      <c r="O1861" s="110"/>
      <c r="Q1861" s="253"/>
    </row>
    <row r="1862" spans="1:17" s="114" customFormat="1" x14ac:dyDescent="0.2">
      <c r="A1862" s="39"/>
      <c r="B1862" s="309"/>
      <c r="C1862" s="88"/>
      <c r="E1862" s="339"/>
      <c r="F1862" s="124"/>
      <c r="G1862" s="129"/>
      <c r="H1862" s="130"/>
      <c r="I1862" s="22"/>
      <c r="J1862" s="103"/>
      <c r="K1862" s="34"/>
      <c r="L1862" s="103"/>
      <c r="M1862" s="103"/>
      <c r="N1862" s="34"/>
      <c r="O1862" s="110"/>
      <c r="Q1862" s="253"/>
    </row>
    <row r="1863" spans="1:17" s="114" customFormat="1" x14ac:dyDescent="0.2">
      <c r="A1863" s="39"/>
      <c r="B1863" s="309"/>
      <c r="C1863" s="88"/>
      <c r="E1863" s="339"/>
      <c r="F1863" s="124"/>
      <c r="G1863" s="129"/>
      <c r="H1863" s="130"/>
      <c r="I1863" s="22"/>
      <c r="J1863" s="103"/>
      <c r="K1863" s="34"/>
      <c r="L1863" s="103"/>
      <c r="M1863" s="103"/>
      <c r="N1863" s="34"/>
      <c r="O1863" s="110"/>
      <c r="Q1863" s="253"/>
    </row>
    <row r="1864" spans="1:17" s="114" customFormat="1" x14ac:dyDescent="0.2">
      <c r="A1864" s="39"/>
      <c r="B1864" s="309"/>
      <c r="C1864" s="88"/>
      <c r="E1864" s="339"/>
      <c r="F1864" s="124"/>
      <c r="G1864" s="129"/>
      <c r="H1864" s="130"/>
      <c r="I1864" s="22"/>
      <c r="J1864" s="103"/>
      <c r="K1864" s="34"/>
      <c r="L1864" s="103"/>
      <c r="M1864" s="103"/>
      <c r="N1864" s="34"/>
      <c r="O1864" s="110"/>
      <c r="Q1864" s="253"/>
    </row>
    <row r="1865" spans="1:17" s="114" customFormat="1" x14ac:dyDescent="0.2">
      <c r="A1865" s="39"/>
      <c r="B1865" s="309"/>
      <c r="C1865" s="88"/>
      <c r="E1865" s="339"/>
      <c r="F1865" s="124"/>
      <c r="G1865" s="129"/>
      <c r="H1865" s="130"/>
      <c r="I1865" s="22"/>
      <c r="J1865" s="103"/>
      <c r="K1865" s="34"/>
      <c r="L1865" s="103"/>
      <c r="M1865" s="103"/>
      <c r="N1865" s="34"/>
      <c r="O1865" s="110"/>
      <c r="Q1865" s="253"/>
    </row>
    <row r="1866" spans="1:17" s="114" customFormat="1" x14ac:dyDescent="0.2">
      <c r="A1866" s="39"/>
      <c r="B1866" s="309"/>
      <c r="C1866" s="88"/>
      <c r="E1866" s="339"/>
      <c r="F1866" s="124"/>
      <c r="G1866" s="129"/>
      <c r="H1866" s="130"/>
      <c r="I1866" s="22"/>
      <c r="J1866" s="103"/>
      <c r="K1866" s="34"/>
      <c r="L1866" s="103"/>
      <c r="M1866" s="103"/>
      <c r="N1866" s="34"/>
      <c r="O1866" s="110"/>
      <c r="Q1866" s="253"/>
    </row>
    <row r="1867" spans="1:17" s="114" customFormat="1" x14ac:dyDescent="0.2">
      <c r="A1867" s="39"/>
      <c r="B1867" s="309"/>
      <c r="C1867" s="88"/>
      <c r="E1867" s="339"/>
      <c r="F1867" s="124"/>
      <c r="G1867" s="129"/>
      <c r="H1867" s="130"/>
      <c r="I1867" s="22"/>
      <c r="J1867" s="103"/>
      <c r="K1867" s="34"/>
      <c r="L1867" s="103"/>
      <c r="M1867" s="103"/>
      <c r="N1867" s="34"/>
      <c r="O1867" s="110"/>
      <c r="Q1867" s="253"/>
    </row>
    <row r="1868" spans="1:17" s="114" customFormat="1" x14ac:dyDescent="0.2">
      <c r="A1868" s="39"/>
      <c r="B1868" s="309"/>
      <c r="C1868" s="88"/>
      <c r="E1868" s="339"/>
      <c r="F1868" s="124"/>
      <c r="G1868" s="129"/>
      <c r="H1868" s="130"/>
      <c r="I1868" s="22"/>
      <c r="J1868" s="103"/>
      <c r="K1868" s="34"/>
      <c r="L1868" s="103"/>
      <c r="M1868" s="103"/>
      <c r="N1868" s="34"/>
      <c r="O1868" s="110"/>
      <c r="Q1868" s="253"/>
    </row>
    <row r="1869" spans="1:17" s="114" customFormat="1" x14ac:dyDescent="0.2">
      <c r="A1869" s="39"/>
      <c r="B1869" s="309"/>
      <c r="C1869" s="88"/>
      <c r="E1869" s="339"/>
      <c r="F1869" s="124"/>
      <c r="G1869" s="129"/>
      <c r="H1869" s="130"/>
      <c r="I1869" s="22"/>
      <c r="J1869" s="103"/>
      <c r="K1869" s="34"/>
      <c r="L1869" s="103"/>
      <c r="M1869" s="103"/>
      <c r="N1869" s="34"/>
      <c r="O1869" s="110"/>
      <c r="Q1869" s="253"/>
    </row>
    <row r="1870" spans="1:17" s="114" customFormat="1" x14ac:dyDescent="0.2">
      <c r="A1870" s="39"/>
      <c r="B1870" s="309"/>
      <c r="C1870" s="88"/>
      <c r="E1870" s="339"/>
      <c r="F1870" s="124"/>
      <c r="G1870" s="129"/>
      <c r="H1870" s="130"/>
      <c r="I1870" s="22"/>
      <c r="J1870" s="103"/>
      <c r="K1870" s="34"/>
      <c r="L1870" s="103"/>
      <c r="M1870" s="103"/>
      <c r="N1870" s="34"/>
      <c r="O1870" s="110"/>
      <c r="Q1870" s="253"/>
    </row>
    <row r="1871" spans="1:17" s="114" customFormat="1" x14ac:dyDescent="0.2">
      <c r="A1871" s="39"/>
      <c r="B1871" s="309"/>
      <c r="C1871" s="88"/>
      <c r="E1871" s="339"/>
      <c r="F1871" s="124"/>
      <c r="G1871" s="129"/>
      <c r="H1871" s="130"/>
      <c r="I1871" s="22"/>
      <c r="J1871" s="103"/>
      <c r="K1871" s="34"/>
      <c r="L1871" s="103"/>
      <c r="M1871" s="103"/>
      <c r="N1871" s="34"/>
      <c r="O1871" s="110"/>
      <c r="Q1871" s="253"/>
    </row>
    <row r="1872" spans="1:17" s="114" customFormat="1" x14ac:dyDescent="0.2">
      <c r="A1872" s="39"/>
      <c r="B1872" s="309"/>
      <c r="C1872" s="88"/>
      <c r="E1872" s="339"/>
      <c r="F1872" s="124"/>
      <c r="G1872" s="129"/>
      <c r="H1872" s="130"/>
      <c r="I1872" s="22"/>
      <c r="J1872" s="103"/>
      <c r="K1872" s="34"/>
      <c r="L1872" s="103"/>
      <c r="M1872" s="103"/>
      <c r="N1872" s="34"/>
      <c r="O1872" s="110"/>
      <c r="Q1872" s="253"/>
    </row>
    <row r="1873" spans="1:17" s="114" customFormat="1" x14ac:dyDescent="0.2">
      <c r="A1873" s="39"/>
      <c r="B1873" s="309"/>
      <c r="C1873" s="88"/>
      <c r="E1873" s="339"/>
      <c r="F1873" s="124"/>
      <c r="G1873" s="129"/>
      <c r="H1873" s="130"/>
      <c r="I1873" s="22"/>
      <c r="J1873" s="103"/>
      <c r="K1873" s="34"/>
      <c r="L1873" s="103"/>
      <c r="M1873" s="103"/>
      <c r="N1873" s="34"/>
      <c r="O1873" s="110"/>
      <c r="Q1873" s="253"/>
    </row>
    <row r="1874" spans="1:17" s="114" customFormat="1" x14ac:dyDescent="0.2">
      <c r="A1874" s="39"/>
      <c r="B1874" s="309"/>
      <c r="C1874" s="88"/>
      <c r="E1874" s="339"/>
      <c r="F1874" s="124"/>
      <c r="G1874" s="129"/>
      <c r="H1874" s="130"/>
      <c r="I1874" s="22"/>
      <c r="J1874" s="103"/>
      <c r="K1874" s="34"/>
      <c r="L1874" s="103"/>
      <c r="M1874" s="103"/>
      <c r="N1874" s="34"/>
      <c r="O1874" s="110"/>
      <c r="Q1874" s="253"/>
    </row>
    <row r="1875" spans="1:17" s="114" customFormat="1" x14ac:dyDescent="0.2">
      <c r="A1875" s="39"/>
      <c r="B1875" s="309"/>
      <c r="C1875" s="88"/>
      <c r="E1875" s="339"/>
      <c r="F1875" s="124"/>
      <c r="G1875" s="129"/>
      <c r="H1875" s="130"/>
      <c r="I1875" s="22"/>
      <c r="J1875" s="103"/>
      <c r="K1875" s="34"/>
      <c r="L1875" s="103"/>
      <c r="M1875" s="103"/>
      <c r="N1875" s="34"/>
      <c r="O1875" s="110"/>
      <c r="Q1875" s="253"/>
    </row>
    <row r="1876" spans="1:17" s="114" customFormat="1" x14ac:dyDescent="0.2">
      <c r="A1876" s="39"/>
      <c r="B1876" s="309"/>
      <c r="C1876" s="88"/>
      <c r="E1876" s="339"/>
      <c r="F1876" s="124"/>
      <c r="G1876" s="129"/>
      <c r="H1876" s="130"/>
      <c r="I1876" s="22"/>
      <c r="J1876" s="103"/>
      <c r="K1876" s="34"/>
      <c r="L1876" s="103"/>
      <c r="M1876" s="103"/>
      <c r="N1876" s="34"/>
      <c r="O1876" s="110"/>
      <c r="Q1876" s="253"/>
    </row>
    <row r="1877" spans="1:17" s="114" customFormat="1" x14ac:dyDescent="0.2">
      <c r="A1877" s="39"/>
      <c r="B1877" s="309"/>
      <c r="C1877" s="88"/>
      <c r="E1877" s="339"/>
      <c r="F1877" s="124"/>
      <c r="G1877" s="129"/>
      <c r="H1877" s="130"/>
      <c r="I1877" s="22"/>
      <c r="J1877" s="103"/>
      <c r="K1877" s="34"/>
      <c r="L1877" s="103"/>
      <c r="M1877" s="103"/>
      <c r="N1877" s="34"/>
      <c r="O1877" s="110"/>
      <c r="Q1877" s="253"/>
    </row>
    <row r="1878" spans="1:17" s="114" customFormat="1" x14ac:dyDescent="0.2">
      <c r="A1878" s="39"/>
      <c r="B1878" s="309"/>
      <c r="C1878" s="88"/>
      <c r="E1878" s="339"/>
      <c r="F1878" s="124"/>
      <c r="G1878" s="129"/>
      <c r="H1878" s="130"/>
      <c r="I1878" s="22"/>
      <c r="J1878" s="103"/>
      <c r="K1878" s="34"/>
      <c r="L1878" s="103"/>
      <c r="M1878" s="103"/>
      <c r="N1878" s="34"/>
      <c r="O1878" s="110"/>
      <c r="Q1878" s="253"/>
    </row>
    <row r="1879" spans="1:17" s="114" customFormat="1" x14ac:dyDescent="0.2">
      <c r="A1879" s="39"/>
      <c r="B1879" s="309"/>
      <c r="C1879" s="88"/>
      <c r="E1879" s="339"/>
      <c r="F1879" s="124"/>
      <c r="G1879" s="129"/>
      <c r="H1879" s="130"/>
      <c r="I1879" s="22"/>
      <c r="J1879" s="103"/>
      <c r="K1879" s="34"/>
      <c r="L1879" s="103"/>
      <c r="M1879" s="103"/>
      <c r="N1879" s="34"/>
      <c r="O1879" s="110"/>
      <c r="Q1879" s="253"/>
    </row>
    <row r="1880" spans="1:17" s="114" customFormat="1" x14ac:dyDescent="0.2">
      <c r="A1880" s="39"/>
      <c r="B1880" s="309"/>
      <c r="C1880" s="88"/>
      <c r="E1880" s="339"/>
      <c r="F1880" s="124"/>
      <c r="G1880" s="129"/>
      <c r="H1880" s="130"/>
      <c r="I1880" s="22"/>
      <c r="J1880" s="103"/>
      <c r="K1880" s="34"/>
      <c r="L1880" s="103"/>
      <c r="M1880" s="103"/>
      <c r="N1880" s="34"/>
      <c r="O1880" s="110"/>
      <c r="Q1880" s="253"/>
    </row>
    <row r="1881" spans="1:17" s="114" customFormat="1" x14ac:dyDescent="0.2">
      <c r="A1881" s="39"/>
      <c r="B1881" s="309"/>
      <c r="C1881" s="88"/>
      <c r="E1881" s="339"/>
      <c r="F1881" s="124"/>
      <c r="G1881" s="129"/>
      <c r="H1881" s="130"/>
      <c r="I1881" s="22"/>
      <c r="J1881" s="103"/>
      <c r="K1881" s="34"/>
      <c r="L1881" s="103"/>
      <c r="M1881" s="103"/>
      <c r="N1881" s="34"/>
      <c r="O1881" s="110"/>
      <c r="Q1881" s="253"/>
    </row>
    <row r="1882" spans="1:17" s="114" customFormat="1" x14ac:dyDescent="0.2">
      <c r="A1882" s="39"/>
      <c r="B1882" s="309"/>
      <c r="C1882" s="88"/>
      <c r="E1882" s="339"/>
      <c r="F1882" s="124"/>
      <c r="G1882" s="129"/>
      <c r="H1882" s="130"/>
      <c r="I1882" s="22"/>
      <c r="J1882" s="103"/>
      <c r="K1882" s="34"/>
      <c r="L1882" s="103"/>
      <c r="M1882" s="103"/>
      <c r="N1882" s="34"/>
      <c r="O1882" s="110"/>
      <c r="Q1882" s="253"/>
    </row>
    <row r="1883" spans="1:17" s="114" customFormat="1" x14ac:dyDescent="0.2">
      <c r="A1883" s="39"/>
      <c r="B1883" s="309"/>
      <c r="C1883" s="88"/>
      <c r="E1883" s="339"/>
      <c r="F1883" s="124"/>
      <c r="G1883" s="129"/>
      <c r="H1883" s="130"/>
      <c r="I1883" s="22"/>
      <c r="J1883" s="103"/>
      <c r="K1883" s="34"/>
      <c r="L1883" s="103"/>
      <c r="M1883" s="103"/>
      <c r="N1883" s="34"/>
      <c r="O1883" s="110"/>
      <c r="Q1883" s="253"/>
    </row>
    <row r="1884" spans="1:17" s="114" customFormat="1" x14ac:dyDescent="0.2">
      <c r="A1884" s="39"/>
      <c r="B1884" s="309"/>
      <c r="C1884" s="88"/>
      <c r="E1884" s="339"/>
      <c r="F1884" s="124"/>
      <c r="G1884" s="129"/>
      <c r="H1884" s="130"/>
      <c r="I1884" s="22"/>
      <c r="J1884" s="103"/>
      <c r="K1884" s="34"/>
      <c r="L1884" s="103"/>
      <c r="M1884" s="103"/>
      <c r="N1884" s="34"/>
      <c r="O1884" s="110"/>
      <c r="Q1884" s="253"/>
    </row>
    <row r="1885" spans="1:17" s="114" customFormat="1" x14ac:dyDescent="0.2">
      <c r="A1885" s="39"/>
      <c r="B1885" s="309"/>
      <c r="C1885" s="88"/>
      <c r="E1885" s="339"/>
      <c r="F1885" s="124"/>
      <c r="G1885" s="129"/>
      <c r="H1885" s="130"/>
      <c r="I1885" s="22"/>
      <c r="J1885" s="103"/>
      <c r="K1885" s="34"/>
      <c r="L1885" s="103"/>
      <c r="M1885" s="103"/>
      <c r="N1885" s="34"/>
      <c r="O1885" s="110"/>
      <c r="Q1885" s="253"/>
    </row>
    <row r="1886" spans="1:17" s="114" customFormat="1" x14ac:dyDescent="0.2">
      <c r="A1886" s="39"/>
      <c r="B1886" s="309"/>
      <c r="C1886" s="88"/>
      <c r="E1886" s="339"/>
      <c r="F1886" s="124"/>
      <c r="G1886" s="129"/>
      <c r="H1886" s="130"/>
      <c r="I1886" s="22"/>
      <c r="J1886" s="103"/>
      <c r="K1886" s="34"/>
      <c r="L1886" s="103"/>
      <c r="M1886" s="103"/>
      <c r="N1886" s="34"/>
      <c r="O1886" s="110"/>
      <c r="Q1886" s="253"/>
    </row>
    <row r="1887" spans="1:17" s="114" customFormat="1" x14ac:dyDescent="0.2">
      <c r="A1887" s="39"/>
      <c r="B1887" s="309"/>
      <c r="C1887" s="88"/>
      <c r="E1887" s="339"/>
      <c r="F1887" s="124"/>
      <c r="G1887" s="129"/>
      <c r="H1887" s="130"/>
      <c r="I1887" s="22"/>
      <c r="J1887" s="103"/>
      <c r="K1887" s="34"/>
      <c r="L1887" s="103"/>
      <c r="M1887" s="103"/>
      <c r="N1887" s="34"/>
      <c r="O1887" s="110"/>
      <c r="Q1887" s="253"/>
    </row>
    <row r="1888" spans="1:17" s="114" customFormat="1" x14ac:dyDescent="0.2">
      <c r="A1888" s="39"/>
      <c r="B1888" s="309"/>
      <c r="C1888" s="88"/>
      <c r="E1888" s="339"/>
      <c r="F1888" s="124"/>
      <c r="G1888" s="129"/>
      <c r="H1888" s="130"/>
      <c r="I1888" s="22"/>
      <c r="J1888" s="103"/>
      <c r="K1888" s="34"/>
      <c r="L1888" s="103"/>
      <c r="M1888" s="103"/>
      <c r="N1888" s="34"/>
      <c r="O1888" s="110"/>
      <c r="Q1888" s="253"/>
    </row>
    <row r="1889" spans="1:17" s="114" customFormat="1" x14ac:dyDescent="0.2">
      <c r="A1889" s="39"/>
      <c r="B1889" s="309"/>
      <c r="C1889" s="88"/>
      <c r="E1889" s="339"/>
      <c r="F1889" s="124"/>
      <c r="G1889" s="129"/>
      <c r="H1889" s="130"/>
      <c r="I1889" s="22"/>
      <c r="J1889" s="103"/>
      <c r="K1889" s="34"/>
      <c r="L1889" s="103"/>
      <c r="M1889" s="103"/>
      <c r="N1889" s="34"/>
      <c r="O1889" s="110"/>
      <c r="Q1889" s="253"/>
    </row>
    <row r="1890" spans="1:17" s="114" customFormat="1" x14ac:dyDescent="0.2">
      <c r="A1890" s="39"/>
      <c r="B1890" s="309"/>
      <c r="C1890" s="88"/>
      <c r="E1890" s="339"/>
      <c r="F1890" s="124"/>
      <c r="G1890" s="129"/>
      <c r="H1890" s="130"/>
      <c r="I1890" s="22"/>
      <c r="J1890" s="103"/>
      <c r="K1890" s="34"/>
      <c r="L1890" s="103"/>
      <c r="M1890" s="103"/>
      <c r="N1890" s="34"/>
      <c r="O1890" s="110"/>
      <c r="Q1890" s="253"/>
    </row>
    <row r="1891" spans="1:17" s="114" customFormat="1" x14ac:dyDescent="0.2">
      <c r="A1891" s="39"/>
      <c r="B1891" s="309"/>
      <c r="C1891" s="88"/>
      <c r="E1891" s="339"/>
      <c r="F1891" s="124"/>
      <c r="G1891" s="129"/>
      <c r="H1891" s="130"/>
      <c r="I1891" s="22"/>
      <c r="J1891" s="103"/>
      <c r="K1891" s="34"/>
      <c r="L1891" s="103"/>
      <c r="M1891" s="103"/>
      <c r="N1891" s="34"/>
      <c r="O1891" s="110"/>
      <c r="Q1891" s="253"/>
    </row>
    <row r="1892" spans="1:17" s="114" customFormat="1" x14ac:dyDescent="0.2">
      <c r="A1892" s="39"/>
      <c r="B1892" s="309"/>
      <c r="C1892" s="88"/>
      <c r="E1892" s="339"/>
      <c r="F1892" s="124"/>
      <c r="G1892" s="129"/>
      <c r="H1892" s="130"/>
      <c r="I1892" s="22"/>
      <c r="J1892" s="103"/>
      <c r="K1892" s="34"/>
      <c r="L1892" s="103"/>
      <c r="M1892" s="103"/>
      <c r="N1892" s="34"/>
      <c r="O1892" s="110"/>
      <c r="Q1892" s="253"/>
    </row>
    <row r="1893" spans="1:17" s="114" customFormat="1" x14ac:dyDescent="0.2">
      <c r="A1893" s="39"/>
      <c r="B1893" s="309"/>
      <c r="C1893" s="88"/>
      <c r="E1893" s="339"/>
      <c r="F1893" s="124"/>
      <c r="G1893" s="129"/>
      <c r="H1893" s="130"/>
      <c r="I1893" s="22"/>
      <c r="J1893" s="103"/>
      <c r="K1893" s="34"/>
      <c r="L1893" s="103"/>
      <c r="M1893" s="103"/>
      <c r="N1893" s="34"/>
      <c r="O1893" s="110"/>
      <c r="Q1893" s="253"/>
    </row>
    <row r="1894" spans="1:17" s="114" customFormat="1" x14ac:dyDescent="0.2">
      <c r="A1894" s="39"/>
      <c r="B1894" s="309"/>
      <c r="C1894" s="88"/>
      <c r="E1894" s="339"/>
      <c r="F1894" s="124"/>
      <c r="G1894" s="129"/>
      <c r="H1894" s="130"/>
      <c r="I1894" s="22"/>
      <c r="J1894" s="103"/>
      <c r="K1894" s="34"/>
      <c r="L1894" s="103"/>
      <c r="M1894" s="103"/>
      <c r="N1894" s="34"/>
      <c r="O1894" s="110"/>
      <c r="Q1894" s="253"/>
    </row>
    <row r="1895" spans="1:17" s="114" customFormat="1" x14ac:dyDescent="0.2">
      <c r="A1895" s="39"/>
      <c r="B1895" s="309"/>
      <c r="C1895" s="88"/>
      <c r="E1895" s="339"/>
      <c r="F1895" s="124"/>
      <c r="G1895" s="129"/>
      <c r="H1895" s="130"/>
      <c r="I1895" s="22"/>
      <c r="J1895" s="103"/>
      <c r="K1895" s="34"/>
      <c r="L1895" s="103"/>
      <c r="M1895" s="103"/>
      <c r="N1895" s="34"/>
      <c r="O1895" s="110"/>
      <c r="Q1895" s="253"/>
    </row>
    <row r="1896" spans="1:17" s="114" customFormat="1" x14ac:dyDescent="0.2">
      <c r="A1896" s="39"/>
      <c r="B1896" s="309"/>
      <c r="C1896" s="88"/>
      <c r="E1896" s="339"/>
      <c r="F1896" s="124"/>
      <c r="G1896" s="129"/>
      <c r="H1896" s="130"/>
      <c r="I1896" s="22"/>
      <c r="J1896" s="103"/>
      <c r="K1896" s="34"/>
      <c r="L1896" s="103"/>
      <c r="M1896" s="103"/>
      <c r="N1896" s="34"/>
      <c r="O1896" s="110"/>
      <c r="Q1896" s="253"/>
    </row>
    <row r="1897" spans="1:17" s="114" customFormat="1" x14ac:dyDescent="0.2">
      <c r="A1897" s="39"/>
      <c r="B1897" s="309"/>
      <c r="C1897" s="88"/>
      <c r="E1897" s="339"/>
      <c r="F1897" s="124"/>
      <c r="G1897" s="129"/>
      <c r="H1897" s="130"/>
      <c r="I1897" s="22"/>
      <c r="J1897" s="103"/>
      <c r="K1897" s="34"/>
      <c r="L1897" s="103"/>
      <c r="M1897" s="103"/>
      <c r="N1897" s="34"/>
      <c r="O1897" s="110"/>
      <c r="Q1897" s="253"/>
    </row>
    <row r="1898" spans="1:17" s="114" customFormat="1" x14ac:dyDescent="0.2">
      <c r="A1898" s="39"/>
      <c r="B1898" s="309"/>
      <c r="C1898" s="88"/>
      <c r="E1898" s="339"/>
      <c r="F1898" s="124"/>
      <c r="G1898" s="129"/>
      <c r="H1898" s="130"/>
      <c r="I1898" s="22"/>
      <c r="J1898" s="103"/>
      <c r="K1898" s="34"/>
      <c r="L1898" s="103"/>
      <c r="M1898" s="103"/>
      <c r="N1898" s="34"/>
      <c r="O1898" s="110"/>
      <c r="Q1898" s="253"/>
    </row>
    <row r="1899" spans="1:17" s="114" customFormat="1" x14ac:dyDescent="0.2">
      <c r="A1899" s="39"/>
      <c r="B1899" s="309"/>
      <c r="C1899" s="88"/>
      <c r="E1899" s="339"/>
      <c r="F1899" s="124"/>
      <c r="G1899" s="129"/>
      <c r="H1899" s="130"/>
      <c r="I1899" s="22"/>
      <c r="J1899" s="103"/>
      <c r="K1899" s="34"/>
      <c r="L1899" s="103"/>
      <c r="M1899" s="103"/>
      <c r="N1899" s="34"/>
      <c r="O1899" s="110"/>
      <c r="Q1899" s="253"/>
    </row>
    <row r="1900" spans="1:17" s="114" customFormat="1" x14ac:dyDescent="0.2">
      <c r="A1900" s="39"/>
      <c r="B1900" s="309"/>
      <c r="C1900" s="88"/>
      <c r="E1900" s="339"/>
      <c r="F1900" s="124"/>
      <c r="G1900" s="129"/>
      <c r="H1900" s="130"/>
      <c r="I1900" s="22"/>
      <c r="J1900" s="103"/>
      <c r="K1900" s="34"/>
      <c r="L1900" s="103"/>
      <c r="M1900" s="103"/>
      <c r="N1900" s="34"/>
      <c r="O1900" s="110"/>
      <c r="Q1900" s="253"/>
    </row>
    <row r="1901" spans="1:17" s="114" customFormat="1" x14ac:dyDescent="0.2">
      <c r="A1901" s="39"/>
      <c r="B1901" s="309"/>
      <c r="C1901" s="88"/>
      <c r="E1901" s="339"/>
      <c r="F1901" s="124"/>
      <c r="G1901" s="129"/>
      <c r="H1901" s="130"/>
      <c r="I1901" s="22"/>
      <c r="J1901" s="103"/>
      <c r="K1901" s="34"/>
      <c r="L1901" s="103"/>
      <c r="M1901" s="103"/>
      <c r="N1901" s="34"/>
      <c r="O1901" s="110"/>
      <c r="Q1901" s="253"/>
    </row>
    <row r="1902" spans="1:17" s="114" customFormat="1" x14ac:dyDescent="0.2">
      <c r="A1902" s="39"/>
      <c r="B1902" s="309"/>
      <c r="C1902" s="88"/>
      <c r="E1902" s="339"/>
      <c r="F1902" s="124"/>
      <c r="G1902" s="129"/>
      <c r="H1902" s="130"/>
      <c r="I1902" s="22"/>
      <c r="J1902" s="103"/>
      <c r="K1902" s="34"/>
      <c r="L1902" s="103"/>
      <c r="M1902" s="103"/>
      <c r="N1902" s="34"/>
      <c r="O1902" s="110"/>
      <c r="Q1902" s="253"/>
    </row>
    <row r="1903" spans="1:17" s="114" customFormat="1" x14ac:dyDescent="0.2">
      <c r="A1903" s="39"/>
      <c r="B1903" s="309"/>
      <c r="C1903" s="88"/>
      <c r="E1903" s="339"/>
      <c r="F1903" s="124"/>
      <c r="G1903" s="129"/>
      <c r="H1903" s="130"/>
      <c r="I1903" s="22"/>
      <c r="J1903" s="103"/>
      <c r="K1903" s="34"/>
      <c r="L1903" s="103"/>
      <c r="M1903" s="103"/>
      <c r="N1903" s="34"/>
      <c r="O1903" s="110"/>
      <c r="Q1903" s="253"/>
    </row>
    <row r="1904" spans="1:17" s="114" customFormat="1" x14ac:dyDescent="0.2">
      <c r="A1904" s="39"/>
      <c r="B1904" s="309"/>
      <c r="C1904" s="88"/>
      <c r="E1904" s="339"/>
      <c r="F1904" s="124"/>
      <c r="G1904" s="129"/>
      <c r="H1904" s="130"/>
      <c r="I1904" s="22"/>
      <c r="J1904" s="103"/>
      <c r="K1904" s="34"/>
      <c r="L1904" s="103"/>
      <c r="M1904" s="103"/>
      <c r="N1904" s="34"/>
      <c r="O1904" s="110"/>
      <c r="Q1904" s="253"/>
    </row>
    <row r="1905" spans="1:17" s="114" customFormat="1" x14ac:dyDescent="0.2">
      <c r="A1905" s="39"/>
      <c r="B1905" s="309"/>
      <c r="C1905" s="88"/>
      <c r="E1905" s="339"/>
      <c r="F1905" s="124"/>
      <c r="G1905" s="129"/>
      <c r="H1905" s="130"/>
      <c r="I1905" s="22"/>
      <c r="J1905" s="103"/>
      <c r="K1905" s="34"/>
      <c r="L1905" s="103"/>
      <c r="M1905" s="103"/>
      <c r="N1905" s="34"/>
      <c r="O1905" s="110"/>
      <c r="Q1905" s="253"/>
    </row>
    <row r="1906" spans="1:17" s="114" customFormat="1" x14ac:dyDescent="0.2">
      <c r="A1906" s="39"/>
      <c r="B1906" s="309"/>
      <c r="C1906" s="88"/>
      <c r="E1906" s="339"/>
      <c r="F1906" s="124"/>
      <c r="G1906" s="129"/>
      <c r="H1906" s="130"/>
      <c r="I1906" s="22"/>
      <c r="J1906" s="103"/>
      <c r="K1906" s="34"/>
      <c r="L1906" s="103"/>
      <c r="M1906" s="103"/>
      <c r="N1906" s="34"/>
      <c r="O1906" s="110"/>
      <c r="Q1906" s="253"/>
    </row>
    <row r="1907" spans="1:17" s="114" customFormat="1" x14ac:dyDescent="0.2">
      <c r="A1907" s="39"/>
      <c r="B1907" s="309"/>
      <c r="C1907" s="88"/>
      <c r="E1907" s="339"/>
      <c r="F1907" s="124"/>
      <c r="G1907" s="129"/>
      <c r="H1907" s="130"/>
      <c r="I1907" s="22"/>
      <c r="J1907" s="103"/>
      <c r="K1907" s="34"/>
      <c r="L1907" s="103"/>
      <c r="M1907" s="103"/>
      <c r="N1907" s="34"/>
      <c r="O1907" s="110"/>
      <c r="Q1907" s="253"/>
    </row>
    <row r="1908" spans="1:17" s="114" customFormat="1" x14ac:dyDescent="0.2">
      <c r="A1908" s="39"/>
      <c r="B1908" s="309"/>
      <c r="C1908" s="88"/>
      <c r="E1908" s="339"/>
      <c r="F1908" s="124"/>
      <c r="G1908" s="129"/>
      <c r="H1908" s="130"/>
      <c r="I1908" s="22"/>
      <c r="J1908" s="103"/>
      <c r="K1908" s="34"/>
      <c r="L1908" s="103"/>
      <c r="M1908" s="103"/>
      <c r="N1908" s="34"/>
      <c r="O1908" s="110"/>
      <c r="Q1908" s="253"/>
    </row>
    <row r="1909" spans="1:17" s="114" customFormat="1" x14ac:dyDescent="0.2">
      <c r="A1909" s="39"/>
      <c r="B1909" s="309"/>
      <c r="C1909" s="88"/>
      <c r="E1909" s="339"/>
      <c r="F1909" s="124"/>
      <c r="G1909" s="129"/>
      <c r="H1909" s="130"/>
      <c r="I1909" s="22"/>
      <c r="J1909" s="103"/>
      <c r="K1909" s="34"/>
      <c r="L1909" s="103"/>
      <c r="M1909" s="103"/>
      <c r="N1909" s="34"/>
      <c r="O1909" s="110"/>
      <c r="Q1909" s="253"/>
    </row>
    <row r="1910" spans="1:17" s="114" customFormat="1" x14ac:dyDescent="0.2">
      <c r="A1910" s="39"/>
      <c r="B1910" s="309"/>
      <c r="C1910" s="88"/>
      <c r="E1910" s="339"/>
      <c r="F1910" s="124"/>
      <c r="G1910" s="129"/>
      <c r="H1910" s="130"/>
      <c r="I1910" s="22"/>
      <c r="J1910" s="103"/>
      <c r="K1910" s="34"/>
      <c r="L1910" s="103"/>
      <c r="M1910" s="103"/>
      <c r="N1910" s="34"/>
      <c r="O1910" s="110"/>
      <c r="Q1910" s="253"/>
    </row>
    <row r="1911" spans="1:17" s="114" customFormat="1" x14ac:dyDescent="0.2">
      <c r="A1911" s="39"/>
      <c r="B1911" s="309"/>
      <c r="C1911" s="88"/>
      <c r="E1911" s="339"/>
      <c r="F1911" s="124"/>
      <c r="G1911" s="129"/>
      <c r="H1911" s="130"/>
      <c r="I1911" s="22"/>
      <c r="J1911" s="103"/>
      <c r="K1911" s="34"/>
      <c r="L1911" s="103"/>
      <c r="M1911" s="103"/>
      <c r="N1911" s="34"/>
      <c r="O1911" s="110"/>
      <c r="Q1911" s="253"/>
    </row>
    <row r="1912" spans="1:17" s="114" customFormat="1" x14ac:dyDescent="0.2">
      <c r="A1912" s="39"/>
      <c r="B1912" s="309"/>
      <c r="C1912" s="88"/>
      <c r="E1912" s="339"/>
      <c r="F1912" s="124"/>
      <c r="G1912" s="129"/>
      <c r="H1912" s="130"/>
      <c r="I1912" s="22"/>
      <c r="J1912" s="103"/>
      <c r="K1912" s="34"/>
      <c r="L1912" s="103"/>
      <c r="M1912" s="103"/>
      <c r="N1912" s="34"/>
      <c r="O1912" s="110"/>
      <c r="Q1912" s="253"/>
    </row>
    <row r="1913" spans="1:17" s="114" customFormat="1" x14ac:dyDescent="0.2">
      <c r="A1913" s="39"/>
      <c r="B1913" s="309"/>
      <c r="C1913" s="88"/>
      <c r="E1913" s="339"/>
      <c r="F1913" s="124"/>
      <c r="G1913" s="129"/>
      <c r="H1913" s="130"/>
      <c r="I1913" s="22"/>
      <c r="J1913" s="103"/>
      <c r="K1913" s="34"/>
      <c r="L1913" s="103"/>
      <c r="M1913" s="103"/>
      <c r="N1913" s="34"/>
      <c r="O1913" s="110"/>
      <c r="Q1913" s="253"/>
    </row>
    <row r="1914" spans="1:17" s="114" customFormat="1" x14ac:dyDescent="0.2">
      <c r="A1914" s="39"/>
      <c r="B1914" s="309"/>
      <c r="C1914" s="88"/>
      <c r="E1914" s="339"/>
      <c r="F1914" s="124"/>
      <c r="G1914" s="129"/>
      <c r="H1914" s="130"/>
      <c r="I1914" s="22"/>
      <c r="J1914" s="103"/>
      <c r="K1914" s="34"/>
      <c r="L1914" s="103"/>
      <c r="M1914" s="103"/>
      <c r="N1914" s="34"/>
      <c r="O1914" s="110"/>
      <c r="Q1914" s="253"/>
    </row>
    <row r="1915" spans="1:17" s="114" customFormat="1" x14ac:dyDescent="0.2">
      <c r="A1915" s="39"/>
      <c r="B1915" s="309"/>
      <c r="C1915" s="88"/>
      <c r="E1915" s="339"/>
      <c r="F1915" s="124"/>
      <c r="G1915" s="129"/>
      <c r="H1915" s="130"/>
      <c r="I1915" s="22"/>
      <c r="J1915" s="103"/>
      <c r="K1915" s="34"/>
      <c r="L1915" s="103"/>
      <c r="M1915" s="103"/>
      <c r="N1915" s="34"/>
      <c r="O1915" s="110"/>
      <c r="Q1915" s="253"/>
    </row>
    <row r="1916" spans="1:17" s="114" customFormat="1" x14ac:dyDescent="0.2">
      <c r="A1916" s="39"/>
      <c r="B1916" s="309"/>
      <c r="C1916" s="88"/>
      <c r="E1916" s="339"/>
      <c r="F1916" s="124"/>
      <c r="G1916" s="129"/>
      <c r="H1916" s="130"/>
      <c r="I1916" s="22"/>
      <c r="J1916" s="103"/>
      <c r="K1916" s="34"/>
      <c r="L1916" s="103"/>
      <c r="M1916" s="103"/>
      <c r="N1916" s="34"/>
      <c r="O1916" s="110"/>
      <c r="Q1916" s="253"/>
    </row>
    <row r="1917" spans="1:17" s="114" customFormat="1" x14ac:dyDescent="0.2">
      <c r="A1917" s="39"/>
      <c r="B1917" s="309"/>
      <c r="C1917" s="88"/>
      <c r="E1917" s="339"/>
      <c r="F1917" s="124"/>
      <c r="G1917" s="129"/>
      <c r="H1917" s="130"/>
      <c r="I1917" s="22"/>
      <c r="J1917" s="103"/>
      <c r="K1917" s="34"/>
      <c r="L1917" s="103"/>
      <c r="M1917" s="103"/>
      <c r="N1917" s="34"/>
      <c r="O1917" s="110"/>
      <c r="Q1917" s="253"/>
    </row>
    <row r="1918" spans="1:17" s="114" customFormat="1" x14ac:dyDescent="0.2">
      <c r="A1918" s="39"/>
      <c r="B1918" s="309"/>
      <c r="C1918" s="88"/>
      <c r="E1918" s="339"/>
      <c r="F1918" s="124"/>
      <c r="G1918" s="129"/>
      <c r="H1918" s="130"/>
      <c r="I1918" s="22"/>
      <c r="J1918" s="103"/>
      <c r="K1918" s="34"/>
      <c r="L1918" s="103"/>
      <c r="M1918" s="103"/>
      <c r="N1918" s="34"/>
      <c r="O1918" s="110"/>
      <c r="Q1918" s="253"/>
    </row>
    <row r="1919" spans="1:17" s="114" customFormat="1" x14ac:dyDescent="0.2">
      <c r="A1919" s="39"/>
      <c r="B1919" s="309"/>
      <c r="C1919" s="88"/>
      <c r="E1919" s="339"/>
      <c r="F1919" s="124"/>
      <c r="G1919" s="129"/>
      <c r="H1919" s="130"/>
      <c r="I1919" s="22"/>
      <c r="J1919" s="103"/>
      <c r="K1919" s="34"/>
      <c r="L1919" s="103"/>
      <c r="M1919" s="103"/>
      <c r="N1919" s="34"/>
      <c r="O1919" s="110"/>
      <c r="Q1919" s="253"/>
    </row>
    <row r="1920" spans="1:17" s="114" customFormat="1" x14ac:dyDescent="0.2">
      <c r="A1920" s="39"/>
      <c r="B1920" s="309"/>
      <c r="C1920" s="88"/>
      <c r="E1920" s="339"/>
      <c r="F1920" s="124"/>
      <c r="G1920" s="129"/>
      <c r="H1920" s="130"/>
      <c r="I1920" s="22"/>
      <c r="J1920" s="103"/>
      <c r="K1920" s="34"/>
      <c r="L1920" s="103"/>
      <c r="M1920" s="103"/>
      <c r="N1920" s="34"/>
      <c r="O1920" s="110"/>
      <c r="Q1920" s="253"/>
    </row>
    <row r="1921" spans="1:17" s="114" customFormat="1" x14ac:dyDescent="0.2">
      <c r="A1921" s="39"/>
      <c r="B1921" s="309"/>
      <c r="C1921" s="88"/>
      <c r="E1921" s="339"/>
      <c r="F1921" s="124"/>
      <c r="G1921" s="129"/>
      <c r="H1921" s="130"/>
      <c r="I1921" s="22"/>
      <c r="J1921" s="103"/>
      <c r="K1921" s="34"/>
      <c r="L1921" s="103"/>
      <c r="M1921" s="103"/>
      <c r="N1921" s="34"/>
      <c r="O1921" s="110"/>
      <c r="Q1921" s="253"/>
    </row>
    <row r="1922" spans="1:17" s="114" customFormat="1" x14ac:dyDescent="0.2">
      <c r="A1922" s="39"/>
      <c r="B1922" s="309"/>
      <c r="C1922" s="88"/>
      <c r="E1922" s="339"/>
      <c r="F1922" s="124"/>
      <c r="G1922" s="129"/>
      <c r="H1922" s="130"/>
      <c r="I1922" s="22"/>
      <c r="J1922" s="103"/>
      <c r="K1922" s="34"/>
      <c r="L1922" s="103"/>
      <c r="M1922" s="103"/>
      <c r="N1922" s="34"/>
      <c r="O1922" s="110"/>
      <c r="Q1922" s="253"/>
    </row>
    <row r="1923" spans="1:17" s="114" customFormat="1" x14ac:dyDescent="0.2">
      <c r="A1923" s="39"/>
      <c r="B1923" s="309"/>
      <c r="C1923" s="88"/>
      <c r="E1923" s="339"/>
      <c r="F1923" s="124"/>
      <c r="G1923" s="129"/>
      <c r="H1923" s="130"/>
      <c r="I1923" s="22"/>
      <c r="J1923" s="103"/>
      <c r="K1923" s="34"/>
      <c r="L1923" s="103"/>
      <c r="M1923" s="103"/>
      <c r="N1923" s="34"/>
      <c r="O1923" s="110"/>
      <c r="Q1923" s="253"/>
    </row>
    <row r="1924" spans="1:17" s="114" customFormat="1" x14ac:dyDescent="0.2">
      <c r="A1924" s="39"/>
      <c r="B1924" s="309"/>
      <c r="C1924" s="88"/>
      <c r="E1924" s="339"/>
      <c r="F1924" s="124"/>
      <c r="G1924" s="129"/>
      <c r="H1924" s="130"/>
      <c r="I1924" s="22"/>
      <c r="J1924" s="103"/>
      <c r="K1924" s="34"/>
      <c r="L1924" s="103"/>
      <c r="M1924" s="103"/>
      <c r="N1924" s="34"/>
      <c r="O1924" s="110"/>
      <c r="Q1924" s="253"/>
    </row>
    <row r="1925" spans="1:17" s="114" customFormat="1" x14ac:dyDescent="0.2">
      <c r="A1925" s="39"/>
      <c r="B1925" s="309"/>
      <c r="C1925" s="88"/>
      <c r="E1925" s="339"/>
      <c r="F1925" s="124"/>
      <c r="G1925" s="129"/>
      <c r="H1925" s="130"/>
      <c r="I1925" s="22"/>
      <c r="J1925" s="103"/>
      <c r="K1925" s="34"/>
      <c r="L1925" s="103"/>
      <c r="M1925" s="103"/>
      <c r="N1925" s="34"/>
      <c r="O1925" s="110"/>
      <c r="Q1925" s="253"/>
    </row>
    <row r="1926" spans="1:17" s="114" customFormat="1" x14ac:dyDescent="0.2">
      <c r="A1926" s="39"/>
      <c r="B1926" s="309"/>
      <c r="C1926" s="88"/>
      <c r="E1926" s="339"/>
      <c r="F1926" s="124"/>
      <c r="G1926" s="129"/>
      <c r="H1926" s="130"/>
      <c r="I1926" s="22"/>
      <c r="J1926" s="103"/>
      <c r="K1926" s="34"/>
      <c r="L1926" s="103"/>
      <c r="M1926" s="103"/>
      <c r="N1926" s="34"/>
      <c r="O1926" s="110"/>
      <c r="Q1926" s="253"/>
    </row>
    <row r="1927" spans="1:17" s="114" customFormat="1" x14ac:dyDescent="0.2">
      <c r="A1927" s="39"/>
      <c r="B1927" s="309"/>
      <c r="C1927" s="88"/>
      <c r="E1927" s="339"/>
      <c r="F1927" s="124"/>
      <c r="G1927" s="129"/>
      <c r="H1927" s="130"/>
      <c r="I1927" s="22"/>
      <c r="J1927" s="103"/>
      <c r="K1927" s="34"/>
      <c r="L1927" s="103"/>
      <c r="M1927" s="103"/>
      <c r="N1927" s="34"/>
      <c r="O1927" s="110"/>
      <c r="Q1927" s="253"/>
    </row>
    <row r="1928" spans="1:17" s="114" customFormat="1" x14ac:dyDescent="0.2">
      <c r="A1928" s="39"/>
      <c r="B1928" s="309"/>
      <c r="C1928" s="88"/>
      <c r="E1928" s="339"/>
      <c r="F1928" s="124"/>
      <c r="G1928" s="129"/>
      <c r="H1928" s="130"/>
      <c r="I1928" s="22"/>
      <c r="J1928" s="103"/>
      <c r="K1928" s="34"/>
      <c r="L1928" s="103"/>
      <c r="M1928" s="103"/>
      <c r="N1928" s="34"/>
      <c r="O1928" s="110"/>
      <c r="Q1928" s="253"/>
    </row>
    <row r="1929" spans="1:17" s="114" customFormat="1" x14ac:dyDescent="0.2">
      <c r="A1929" s="39"/>
      <c r="B1929" s="309"/>
      <c r="C1929" s="88"/>
      <c r="E1929" s="339"/>
      <c r="F1929" s="124"/>
      <c r="G1929" s="129"/>
      <c r="H1929" s="130"/>
      <c r="I1929" s="22"/>
      <c r="J1929" s="103"/>
      <c r="K1929" s="34"/>
      <c r="L1929" s="103"/>
      <c r="M1929" s="103"/>
      <c r="N1929" s="34"/>
      <c r="O1929" s="110"/>
      <c r="Q1929" s="253"/>
    </row>
    <row r="1930" spans="1:17" s="114" customFormat="1" x14ac:dyDescent="0.2">
      <c r="A1930" s="39"/>
      <c r="B1930" s="309"/>
      <c r="C1930" s="88"/>
      <c r="E1930" s="339"/>
      <c r="F1930" s="124"/>
      <c r="G1930" s="129"/>
      <c r="H1930" s="130"/>
      <c r="I1930" s="22"/>
      <c r="J1930" s="103"/>
      <c r="K1930" s="34"/>
      <c r="L1930" s="103"/>
      <c r="M1930" s="103"/>
      <c r="N1930" s="34"/>
      <c r="O1930" s="110"/>
      <c r="Q1930" s="253"/>
    </row>
    <row r="1931" spans="1:17" s="114" customFormat="1" x14ac:dyDescent="0.2">
      <c r="A1931" s="39"/>
      <c r="B1931" s="309"/>
      <c r="C1931" s="88"/>
      <c r="E1931" s="339"/>
      <c r="F1931" s="124"/>
      <c r="G1931" s="129"/>
      <c r="H1931" s="130"/>
      <c r="I1931" s="22"/>
      <c r="J1931" s="103"/>
      <c r="K1931" s="34"/>
      <c r="L1931" s="103"/>
      <c r="M1931" s="103"/>
      <c r="N1931" s="34"/>
      <c r="O1931" s="110"/>
      <c r="Q1931" s="253"/>
    </row>
    <row r="1932" spans="1:17" s="114" customFormat="1" x14ac:dyDescent="0.2">
      <c r="A1932" s="39"/>
      <c r="B1932" s="309"/>
      <c r="C1932" s="88"/>
      <c r="E1932" s="339"/>
      <c r="F1932" s="124"/>
      <c r="G1932" s="129"/>
      <c r="H1932" s="130"/>
      <c r="I1932" s="22"/>
      <c r="J1932" s="103"/>
      <c r="K1932" s="34"/>
      <c r="L1932" s="103"/>
      <c r="M1932" s="103"/>
      <c r="N1932" s="34"/>
      <c r="O1932" s="110"/>
      <c r="Q1932" s="253"/>
    </row>
    <row r="1933" spans="1:17" s="114" customFormat="1" x14ac:dyDescent="0.2">
      <c r="A1933" s="39"/>
      <c r="B1933" s="309"/>
      <c r="C1933" s="88"/>
      <c r="E1933" s="339"/>
      <c r="F1933" s="124"/>
      <c r="G1933" s="129"/>
      <c r="H1933" s="130"/>
      <c r="I1933" s="22"/>
      <c r="J1933" s="103"/>
      <c r="K1933" s="34"/>
      <c r="L1933" s="103"/>
      <c r="M1933" s="103"/>
      <c r="N1933" s="34"/>
      <c r="O1933" s="110"/>
      <c r="Q1933" s="253"/>
    </row>
    <row r="1934" spans="1:17" s="114" customFormat="1" x14ac:dyDescent="0.2">
      <c r="A1934" s="39"/>
      <c r="B1934" s="309"/>
      <c r="C1934" s="88"/>
      <c r="E1934" s="339"/>
      <c r="F1934" s="124"/>
      <c r="G1934" s="129"/>
      <c r="H1934" s="130"/>
      <c r="I1934" s="22"/>
      <c r="J1934" s="103"/>
      <c r="K1934" s="34"/>
      <c r="L1934" s="103"/>
      <c r="M1934" s="103"/>
      <c r="N1934" s="34"/>
      <c r="O1934" s="110"/>
      <c r="Q1934" s="253"/>
    </row>
    <row r="1935" spans="1:17" s="114" customFormat="1" x14ac:dyDescent="0.2">
      <c r="A1935" s="39"/>
      <c r="B1935" s="309"/>
      <c r="C1935" s="88"/>
      <c r="E1935" s="339"/>
      <c r="F1935" s="124"/>
      <c r="G1935" s="129"/>
      <c r="H1935" s="130"/>
      <c r="I1935" s="22"/>
      <c r="J1935" s="103"/>
      <c r="K1935" s="34"/>
      <c r="L1935" s="103"/>
      <c r="M1935" s="103"/>
      <c r="N1935" s="34"/>
      <c r="O1935" s="110"/>
      <c r="Q1935" s="253"/>
    </row>
    <row r="1936" spans="1:17" s="114" customFormat="1" x14ac:dyDescent="0.2">
      <c r="A1936" s="39"/>
      <c r="B1936" s="309"/>
      <c r="C1936" s="88"/>
      <c r="E1936" s="339"/>
      <c r="F1936" s="124"/>
      <c r="G1936" s="129"/>
      <c r="H1936" s="130"/>
      <c r="I1936" s="22"/>
      <c r="J1936" s="103"/>
      <c r="K1936" s="34"/>
      <c r="L1936" s="103"/>
      <c r="M1936" s="103"/>
      <c r="N1936" s="34"/>
      <c r="O1936" s="110"/>
      <c r="Q1936" s="253"/>
    </row>
    <row r="1937" spans="1:17" s="114" customFormat="1" x14ac:dyDescent="0.2">
      <c r="A1937" s="39"/>
      <c r="B1937" s="309"/>
      <c r="C1937" s="88"/>
      <c r="E1937" s="339"/>
      <c r="F1937" s="124"/>
      <c r="G1937" s="129"/>
      <c r="H1937" s="130"/>
      <c r="I1937" s="22"/>
      <c r="J1937" s="103"/>
      <c r="K1937" s="34"/>
      <c r="L1937" s="103"/>
      <c r="M1937" s="103"/>
      <c r="N1937" s="34"/>
      <c r="O1937" s="110"/>
      <c r="Q1937" s="253"/>
    </row>
    <row r="1938" spans="1:17" s="114" customFormat="1" x14ac:dyDescent="0.2">
      <c r="A1938" s="39"/>
      <c r="B1938" s="309"/>
      <c r="C1938" s="88"/>
      <c r="E1938" s="339"/>
      <c r="F1938" s="124"/>
      <c r="G1938" s="129"/>
      <c r="H1938" s="130"/>
      <c r="I1938" s="22"/>
      <c r="J1938" s="103"/>
      <c r="K1938" s="34"/>
      <c r="L1938" s="103"/>
      <c r="M1938" s="103"/>
      <c r="N1938" s="34"/>
      <c r="O1938" s="110"/>
      <c r="Q1938" s="253"/>
    </row>
    <row r="1939" spans="1:17" s="114" customFormat="1" x14ac:dyDescent="0.2">
      <c r="A1939" s="39"/>
      <c r="B1939" s="309"/>
      <c r="C1939" s="88"/>
      <c r="E1939" s="339"/>
      <c r="F1939" s="124"/>
      <c r="G1939" s="129"/>
      <c r="H1939" s="130"/>
      <c r="I1939" s="22"/>
      <c r="J1939" s="103"/>
      <c r="K1939" s="34"/>
      <c r="L1939" s="103"/>
      <c r="M1939" s="103"/>
      <c r="N1939" s="34"/>
      <c r="O1939" s="110"/>
      <c r="Q1939" s="253"/>
    </row>
    <row r="1940" spans="1:17" s="114" customFormat="1" x14ac:dyDescent="0.2">
      <c r="A1940" s="39"/>
      <c r="B1940" s="309"/>
      <c r="C1940" s="88"/>
      <c r="E1940" s="339"/>
      <c r="F1940" s="124"/>
      <c r="G1940" s="129"/>
      <c r="H1940" s="130"/>
      <c r="I1940" s="22"/>
      <c r="J1940" s="103"/>
      <c r="K1940" s="34"/>
      <c r="L1940" s="103"/>
      <c r="M1940" s="103"/>
      <c r="N1940" s="34"/>
      <c r="O1940" s="110"/>
      <c r="Q1940" s="253"/>
    </row>
    <row r="1941" spans="1:17" s="114" customFormat="1" x14ac:dyDescent="0.2">
      <c r="A1941" s="39"/>
      <c r="B1941" s="309"/>
      <c r="C1941" s="88"/>
      <c r="E1941" s="339"/>
      <c r="F1941" s="124"/>
      <c r="G1941" s="129"/>
      <c r="H1941" s="130"/>
      <c r="I1941" s="22"/>
      <c r="J1941" s="103"/>
      <c r="K1941" s="34"/>
      <c r="L1941" s="103"/>
      <c r="M1941" s="103"/>
      <c r="N1941" s="34"/>
      <c r="O1941" s="110"/>
      <c r="Q1941" s="253"/>
    </row>
    <row r="1942" spans="1:17" s="114" customFormat="1" x14ac:dyDescent="0.2">
      <c r="A1942" s="39"/>
      <c r="B1942" s="309"/>
      <c r="C1942" s="88"/>
      <c r="E1942" s="339"/>
      <c r="F1942" s="124"/>
      <c r="G1942" s="129"/>
      <c r="H1942" s="130"/>
      <c r="I1942" s="22"/>
      <c r="J1942" s="103"/>
      <c r="K1942" s="34"/>
      <c r="L1942" s="103"/>
      <c r="M1942" s="103"/>
      <c r="N1942" s="34"/>
      <c r="O1942" s="110"/>
      <c r="Q1942" s="253"/>
    </row>
    <row r="1943" spans="1:17" s="114" customFormat="1" x14ac:dyDescent="0.2">
      <c r="A1943" s="39"/>
      <c r="B1943" s="309"/>
      <c r="C1943" s="88"/>
      <c r="E1943" s="339"/>
      <c r="F1943" s="124"/>
      <c r="G1943" s="129"/>
      <c r="H1943" s="130"/>
      <c r="I1943" s="22"/>
      <c r="J1943" s="103"/>
      <c r="K1943" s="34"/>
      <c r="L1943" s="103"/>
      <c r="M1943" s="103"/>
      <c r="N1943" s="34"/>
      <c r="O1943" s="110"/>
      <c r="Q1943" s="253"/>
    </row>
    <row r="1944" spans="1:17" s="114" customFormat="1" x14ac:dyDescent="0.2">
      <c r="A1944" s="39"/>
      <c r="B1944" s="309"/>
      <c r="C1944" s="88"/>
      <c r="E1944" s="339"/>
      <c r="F1944" s="124"/>
      <c r="G1944" s="129"/>
      <c r="H1944" s="130"/>
      <c r="I1944" s="22"/>
      <c r="J1944" s="103"/>
      <c r="K1944" s="34"/>
      <c r="L1944" s="103"/>
      <c r="M1944" s="103"/>
      <c r="N1944" s="34"/>
      <c r="O1944" s="110"/>
      <c r="Q1944" s="253"/>
    </row>
    <row r="1945" spans="1:17" s="114" customFormat="1" x14ac:dyDescent="0.2">
      <c r="A1945" s="39"/>
      <c r="B1945" s="309"/>
      <c r="C1945" s="88"/>
      <c r="E1945" s="339"/>
      <c r="F1945" s="124"/>
      <c r="G1945" s="129"/>
      <c r="H1945" s="130"/>
      <c r="I1945" s="22"/>
      <c r="J1945" s="103"/>
      <c r="K1945" s="34"/>
      <c r="L1945" s="103"/>
      <c r="M1945" s="103"/>
      <c r="N1945" s="34"/>
      <c r="O1945" s="110"/>
      <c r="Q1945" s="253"/>
    </row>
    <row r="1946" spans="1:17" s="114" customFormat="1" x14ac:dyDescent="0.2">
      <c r="A1946" s="39"/>
      <c r="B1946" s="309"/>
      <c r="C1946" s="88"/>
      <c r="E1946" s="339"/>
      <c r="F1946" s="124"/>
      <c r="G1946" s="129"/>
      <c r="H1946" s="130"/>
      <c r="I1946" s="22"/>
      <c r="J1946" s="103"/>
      <c r="K1946" s="34"/>
      <c r="L1946" s="103"/>
      <c r="M1946" s="103"/>
      <c r="N1946" s="34"/>
      <c r="O1946" s="110"/>
      <c r="Q1946" s="253"/>
    </row>
    <row r="1947" spans="1:17" s="114" customFormat="1" x14ac:dyDescent="0.2">
      <c r="A1947" s="39"/>
      <c r="B1947" s="309"/>
      <c r="C1947" s="88"/>
      <c r="E1947" s="339"/>
      <c r="F1947" s="124"/>
      <c r="G1947" s="129"/>
      <c r="H1947" s="130"/>
      <c r="I1947" s="22"/>
      <c r="J1947" s="103"/>
      <c r="K1947" s="34"/>
      <c r="L1947" s="103"/>
      <c r="M1947" s="103"/>
      <c r="N1947" s="34"/>
      <c r="O1947" s="110"/>
      <c r="Q1947" s="253"/>
    </row>
    <row r="1948" spans="1:17" s="114" customFormat="1" x14ac:dyDescent="0.2">
      <c r="A1948" s="39"/>
      <c r="B1948" s="309"/>
      <c r="C1948" s="88"/>
      <c r="E1948" s="339"/>
      <c r="F1948" s="124"/>
      <c r="G1948" s="129"/>
      <c r="H1948" s="130"/>
      <c r="I1948" s="22"/>
      <c r="J1948" s="103"/>
      <c r="K1948" s="34"/>
      <c r="L1948" s="103"/>
      <c r="M1948" s="103"/>
      <c r="N1948" s="34"/>
      <c r="O1948" s="110"/>
      <c r="Q1948" s="253"/>
    </row>
    <row r="1949" spans="1:17" s="114" customFormat="1" x14ac:dyDescent="0.2">
      <c r="A1949" s="39"/>
      <c r="B1949" s="309"/>
      <c r="C1949" s="88"/>
      <c r="E1949" s="339"/>
      <c r="F1949" s="124"/>
      <c r="G1949" s="129"/>
      <c r="H1949" s="130"/>
      <c r="I1949" s="22"/>
      <c r="J1949" s="103"/>
      <c r="K1949" s="34"/>
      <c r="L1949" s="103"/>
      <c r="M1949" s="103"/>
      <c r="N1949" s="34"/>
      <c r="O1949" s="110"/>
      <c r="Q1949" s="253"/>
    </row>
    <row r="1950" spans="1:17" s="114" customFormat="1" x14ac:dyDescent="0.2">
      <c r="A1950" s="39"/>
      <c r="B1950" s="309"/>
      <c r="C1950" s="88"/>
      <c r="E1950" s="339"/>
      <c r="F1950" s="124"/>
      <c r="G1950" s="129"/>
      <c r="H1950" s="130"/>
      <c r="I1950" s="22"/>
      <c r="J1950" s="103"/>
      <c r="K1950" s="34"/>
      <c r="L1950" s="103"/>
      <c r="M1950" s="103"/>
      <c r="N1950" s="34"/>
      <c r="O1950" s="110"/>
      <c r="Q1950" s="253"/>
    </row>
    <row r="1951" spans="1:17" s="114" customFormat="1" x14ac:dyDescent="0.2">
      <c r="A1951" s="39"/>
      <c r="B1951" s="309"/>
      <c r="C1951" s="88"/>
      <c r="E1951" s="339"/>
      <c r="F1951" s="124"/>
      <c r="G1951" s="129"/>
      <c r="H1951" s="130"/>
      <c r="I1951" s="22"/>
      <c r="J1951" s="103"/>
      <c r="K1951" s="34"/>
      <c r="L1951" s="103"/>
      <c r="M1951" s="103"/>
      <c r="N1951" s="34"/>
      <c r="O1951" s="110"/>
      <c r="Q1951" s="253"/>
    </row>
    <row r="1952" spans="1:17" s="114" customFormat="1" x14ac:dyDescent="0.2">
      <c r="A1952" s="39"/>
      <c r="B1952" s="309"/>
      <c r="C1952" s="88"/>
      <c r="E1952" s="339"/>
      <c r="F1952" s="124"/>
      <c r="G1952" s="129"/>
      <c r="H1952" s="130"/>
      <c r="I1952" s="22"/>
      <c r="J1952" s="103"/>
      <c r="K1952" s="34"/>
      <c r="L1952" s="103"/>
      <c r="M1952" s="103"/>
      <c r="N1952" s="34"/>
      <c r="O1952" s="110"/>
      <c r="Q1952" s="253"/>
    </row>
    <row r="1953" spans="1:17" s="114" customFormat="1" x14ac:dyDescent="0.2">
      <c r="A1953" s="39"/>
      <c r="B1953" s="309"/>
      <c r="C1953" s="88"/>
      <c r="E1953" s="339"/>
      <c r="F1953" s="124"/>
      <c r="G1953" s="129"/>
      <c r="H1953" s="130"/>
      <c r="I1953" s="22"/>
      <c r="J1953" s="103"/>
      <c r="K1953" s="34"/>
      <c r="L1953" s="103"/>
      <c r="M1953" s="103"/>
      <c r="N1953" s="34"/>
      <c r="O1953" s="110"/>
      <c r="Q1953" s="253"/>
    </row>
    <row r="1954" spans="1:17" s="114" customFormat="1" x14ac:dyDescent="0.2">
      <c r="A1954" s="39"/>
      <c r="B1954" s="309"/>
      <c r="C1954" s="88"/>
      <c r="E1954" s="339"/>
      <c r="F1954" s="124"/>
      <c r="G1954" s="129"/>
      <c r="H1954" s="130"/>
      <c r="I1954" s="22"/>
      <c r="J1954" s="103"/>
      <c r="K1954" s="34"/>
      <c r="L1954" s="103"/>
      <c r="M1954" s="103"/>
      <c r="N1954" s="34"/>
      <c r="O1954" s="110"/>
      <c r="Q1954" s="253"/>
    </row>
    <row r="1955" spans="1:17" s="114" customFormat="1" x14ac:dyDescent="0.2">
      <c r="A1955" s="39"/>
      <c r="B1955" s="309"/>
      <c r="C1955" s="88"/>
      <c r="E1955" s="339"/>
      <c r="F1955" s="124"/>
      <c r="G1955" s="129"/>
      <c r="H1955" s="130"/>
      <c r="I1955" s="22"/>
      <c r="J1955" s="103"/>
      <c r="K1955" s="34"/>
      <c r="L1955" s="103"/>
      <c r="M1955" s="103"/>
      <c r="N1955" s="34"/>
      <c r="O1955" s="110"/>
      <c r="Q1955" s="253"/>
    </row>
    <row r="1956" spans="1:17" s="114" customFormat="1" x14ac:dyDescent="0.2">
      <c r="A1956" s="39"/>
      <c r="B1956" s="309"/>
      <c r="C1956" s="88"/>
      <c r="E1956" s="339"/>
      <c r="F1956" s="124"/>
      <c r="G1956" s="129"/>
      <c r="H1956" s="130"/>
      <c r="I1956" s="22"/>
      <c r="J1956" s="103"/>
      <c r="K1956" s="34"/>
      <c r="L1956" s="103"/>
      <c r="M1956" s="103"/>
      <c r="N1956" s="34"/>
      <c r="O1956" s="110"/>
      <c r="Q1956" s="253"/>
    </row>
    <row r="1957" spans="1:17" s="114" customFormat="1" x14ac:dyDescent="0.2">
      <c r="A1957" s="39"/>
      <c r="B1957" s="309"/>
      <c r="C1957" s="88"/>
      <c r="E1957" s="339"/>
      <c r="F1957" s="124"/>
      <c r="G1957" s="129"/>
      <c r="H1957" s="130"/>
      <c r="I1957" s="22"/>
      <c r="J1957" s="103"/>
      <c r="K1957" s="34"/>
      <c r="L1957" s="103"/>
      <c r="M1957" s="103"/>
      <c r="N1957" s="34"/>
      <c r="O1957" s="110"/>
      <c r="Q1957" s="253"/>
    </row>
    <row r="1958" spans="1:17" s="114" customFormat="1" x14ac:dyDescent="0.2">
      <c r="A1958" s="39"/>
      <c r="B1958" s="309"/>
      <c r="C1958" s="88"/>
      <c r="E1958" s="339"/>
      <c r="F1958" s="124"/>
      <c r="G1958" s="129"/>
      <c r="H1958" s="130"/>
      <c r="I1958" s="22"/>
      <c r="J1958" s="103"/>
      <c r="K1958" s="34"/>
      <c r="L1958" s="103"/>
      <c r="M1958" s="103"/>
      <c r="N1958" s="34"/>
      <c r="O1958" s="110"/>
      <c r="Q1958" s="253"/>
    </row>
    <row r="1959" spans="1:17" s="114" customFormat="1" x14ac:dyDescent="0.2">
      <c r="A1959" s="39"/>
      <c r="B1959" s="309"/>
      <c r="C1959" s="88"/>
      <c r="E1959" s="339"/>
      <c r="F1959" s="124"/>
      <c r="G1959" s="129"/>
      <c r="H1959" s="130"/>
      <c r="I1959" s="22"/>
      <c r="J1959" s="103"/>
      <c r="K1959" s="34"/>
      <c r="L1959" s="103"/>
      <c r="M1959" s="103"/>
      <c r="N1959" s="34"/>
      <c r="O1959" s="110"/>
      <c r="Q1959" s="253"/>
    </row>
    <row r="1960" spans="1:17" s="114" customFormat="1" x14ac:dyDescent="0.2">
      <c r="A1960" s="39"/>
      <c r="B1960" s="309"/>
      <c r="C1960" s="88"/>
      <c r="E1960" s="339"/>
      <c r="F1960" s="124"/>
      <c r="G1960" s="129"/>
      <c r="H1960" s="130"/>
      <c r="I1960" s="22"/>
      <c r="J1960" s="103"/>
      <c r="K1960" s="34"/>
      <c r="L1960" s="103"/>
      <c r="M1960" s="103"/>
      <c r="N1960" s="34"/>
      <c r="O1960" s="110"/>
      <c r="Q1960" s="253"/>
    </row>
    <row r="1961" spans="1:17" s="114" customFormat="1" x14ac:dyDescent="0.2">
      <c r="A1961" s="39"/>
      <c r="B1961" s="309"/>
      <c r="C1961" s="88"/>
      <c r="E1961" s="339"/>
      <c r="F1961" s="124"/>
      <c r="G1961" s="129"/>
      <c r="H1961" s="130"/>
      <c r="I1961" s="22"/>
      <c r="J1961" s="103"/>
      <c r="K1961" s="34"/>
      <c r="L1961" s="103"/>
      <c r="M1961" s="103"/>
      <c r="N1961" s="34"/>
      <c r="O1961" s="110"/>
      <c r="Q1961" s="253"/>
    </row>
    <row r="1962" spans="1:17" s="114" customFormat="1" x14ac:dyDescent="0.2">
      <c r="A1962" s="39"/>
      <c r="B1962" s="309"/>
      <c r="C1962" s="88"/>
      <c r="E1962" s="339"/>
      <c r="F1962" s="124"/>
      <c r="G1962" s="129"/>
      <c r="H1962" s="130"/>
      <c r="I1962" s="22"/>
      <c r="J1962" s="103"/>
      <c r="K1962" s="34"/>
      <c r="L1962" s="103"/>
      <c r="M1962" s="103"/>
      <c r="N1962" s="34"/>
      <c r="O1962" s="110"/>
      <c r="Q1962" s="253"/>
    </row>
    <row r="1963" spans="1:17" s="114" customFormat="1" x14ac:dyDescent="0.2">
      <c r="A1963" s="39"/>
      <c r="B1963" s="309"/>
      <c r="C1963" s="88"/>
      <c r="E1963" s="339"/>
      <c r="F1963" s="124"/>
      <c r="G1963" s="129"/>
      <c r="H1963" s="130"/>
      <c r="I1963" s="22"/>
      <c r="J1963" s="103"/>
      <c r="K1963" s="34"/>
      <c r="L1963" s="103"/>
      <c r="M1963" s="103"/>
      <c r="N1963" s="34"/>
      <c r="O1963" s="110"/>
      <c r="Q1963" s="253"/>
    </row>
    <row r="1964" spans="1:17" s="114" customFormat="1" x14ac:dyDescent="0.2">
      <c r="A1964" s="39"/>
      <c r="B1964" s="309"/>
      <c r="C1964" s="88"/>
      <c r="E1964" s="339"/>
      <c r="F1964" s="124"/>
      <c r="G1964" s="129"/>
      <c r="H1964" s="130"/>
      <c r="I1964" s="22"/>
      <c r="J1964" s="103"/>
      <c r="K1964" s="34"/>
      <c r="L1964" s="103"/>
      <c r="M1964" s="103"/>
      <c r="N1964" s="34"/>
      <c r="O1964" s="110"/>
      <c r="Q1964" s="253"/>
    </row>
    <row r="1965" spans="1:17" s="114" customFormat="1" x14ac:dyDescent="0.2">
      <c r="A1965" s="39"/>
      <c r="B1965" s="309"/>
      <c r="C1965" s="88"/>
      <c r="E1965" s="339"/>
      <c r="F1965" s="124"/>
      <c r="G1965" s="129"/>
      <c r="H1965" s="130"/>
      <c r="I1965" s="22"/>
      <c r="J1965" s="103"/>
      <c r="K1965" s="34"/>
      <c r="L1965" s="103"/>
      <c r="M1965" s="103"/>
      <c r="N1965" s="34"/>
      <c r="O1965" s="110"/>
      <c r="Q1965" s="253"/>
    </row>
    <row r="1966" spans="1:17" s="114" customFormat="1" x14ac:dyDescent="0.2">
      <c r="A1966" s="39"/>
      <c r="B1966" s="309"/>
      <c r="C1966" s="88"/>
      <c r="E1966" s="339"/>
      <c r="F1966" s="124"/>
      <c r="G1966" s="129"/>
      <c r="H1966" s="130"/>
      <c r="I1966" s="22"/>
      <c r="J1966" s="103"/>
      <c r="K1966" s="34"/>
      <c r="L1966" s="103"/>
      <c r="M1966" s="103"/>
      <c r="N1966" s="34"/>
      <c r="O1966" s="110"/>
      <c r="Q1966" s="253"/>
    </row>
    <row r="1967" spans="1:17" s="114" customFormat="1" x14ac:dyDescent="0.2">
      <c r="A1967" s="39"/>
      <c r="B1967" s="309"/>
      <c r="C1967" s="88"/>
      <c r="E1967" s="339"/>
      <c r="F1967" s="124"/>
      <c r="G1967" s="129"/>
      <c r="H1967" s="130"/>
      <c r="I1967" s="22"/>
      <c r="J1967" s="103"/>
      <c r="K1967" s="34"/>
      <c r="L1967" s="103"/>
      <c r="M1967" s="103"/>
      <c r="N1967" s="34"/>
      <c r="O1967" s="110"/>
      <c r="Q1967" s="253"/>
    </row>
    <row r="1968" spans="1:17" s="114" customFormat="1" x14ac:dyDescent="0.2">
      <c r="A1968" s="39"/>
      <c r="B1968" s="309"/>
      <c r="C1968" s="88"/>
      <c r="E1968" s="339"/>
      <c r="F1968" s="124"/>
      <c r="G1968" s="129"/>
      <c r="H1968" s="130"/>
      <c r="I1968" s="22"/>
      <c r="J1968" s="103"/>
      <c r="K1968" s="34"/>
      <c r="L1968" s="103"/>
      <c r="M1968" s="103"/>
      <c r="N1968" s="34"/>
      <c r="O1968" s="110"/>
      <c r="Q1968" s="253"/>
    </row>
    <row r="1969" spans="1:17" s="114" customFormat="1" x14ac:dyDescent="0.2">
      <c r="A1969" s="39"/>
      <c r="B1969" s="309"/>
      <c r="C1969" s="88"/>
      <c r="E1969" s="339"/>
      <c r="F1969" s="124"/>
      <c r="G1969" s="129"/>
      <c r="H1969" s="130"/>
      <c r="I1969" s="22"/>
      <c r="J1969" s="103"/>
      <c r="K1969" s="34"/>
      <c r="L1969" s="103"/>
      <c r="M1969" s="103"/>
      <c r="N1969" s="34"/>
      <c r="O1969" s="110"/>
      <c r="Q1969" s="253"/>
    </row>
    <row r="1970" spans="1:17" s="114" customFormat="1" x14ac:dyDescent="0.2">
      <c r="A1970" s="39"/>
      <c r="B1970" s="309"/>
      <c r="C1970" s="88"/>
      <c r="E1970" s="339"/>
      <c r="F1970" s="124"/>
      <c r="G1970" s="129"/>
      <c r="H1970" s="130"/>
      <c r="I1970" s="22"/>
      <c r="J1970" s="103"/>
      <c r="K1970" s="34"/>
      <c r="L1970" s="103"/>
      <c r="M1970" s="103"/>
      <c r="N1970" s="34"/>
      <c r="O1970" s="110"/>
      <c r="Q1970" s="253"/>
    </row>
    <row r="1971" spans="1:17" s="114" customFormat="1" x14ac:dyDescent="0.2">
      <c r="A1971" s="39"/>
      <c r="B1971" s="309"/>
      <c r="C1971" s="88"/>
      <c r="E1971" s="339"/>
      <c r="F1971" s="124"/>
      <c r="G1971" s="129"/>
      <c r="H1971" s="130"/>
      <c r="I1971" s="22"/>
      <c r="J1971" s="103"/>
      <c r="K1971" s="34"/>
      <c r="L1971" s="103"/>
      <c r="M1971" s="103"/>
      <c r="N1971" s="34"/>
      <c r="O1971" s="110"/>
      <c r="Q1971" s="253"/>
    </row>
    <row r="1972" spans="1:17" s="114" customFormat="1" x14ac:dyDescent="0.2">
      <c r="A1972" s="39"/>
      <c r="B1972" s="309"/>
      <c r="C1972" s="88"/>
      <c r="E1972" s="339"/>
      <c r="F1972" s="124"/>
      <c r="G1972" s="129"/>
      <c r="H1972" s="130"/>
      <c r="I1972" s="22"/>
      <c r="J1972" s="103"/>
      <c r="K1972" s="34"/>
      <c r="L1972" s="103"/>
      <c r="M1972" s="103"/>
      <c r="N1972" s="34"/>
      <c r="O1972" s="110"/>
      <c r="Q1972" s="253"/>
    </row>
    <row r="1973" spans="1:17" s="114" customFormat="1" x14ac:dyDescent="0.2">
      <c r="A1973" s="39"/>
      <c r="B1973" s="309"/>
      <c r="C1973" s="88"/>
      <c r="E1973" s="339"/>
      <c r="F1973" s="124"/>
      <c r="G1973" s="129"/>
      <c r="H1973" s="130"/>
      <c r="I1973" s="22"/>
      <c r="J1973" s="103"/>
      <c r="K1973" s="34"/>
      <c r="L1973" s="103"/>
      <c r="M1973" s="103"/>
      <c r="N1973" s="34"/>
      <c r="O1973" s="110"/>
      <c r="Q1973" s="253"/>
    </row>
    <row r="1974" spans="1:17" s="114" customFormat="1" x14ac:dyDescent="0.2">
      <c r="A1974" s="39"/>
      <c r="B1974" s="309"/>
      <c r="C1974" s="88"/>
      <c r="E1974" s="339"/>
      <c r="F1974" s="124"/>
      <c r="G1974" s="129"/>
      <c r="H1974" s="130"/>
      <c r="I1974" s="22"/>
      <c r="J1974" s="103"/>
      <c r="K1974" s="34"/>
      <c r="L1974" s="103"/>
      <c r="M1974" s="103"/>
      <c r="N1974" s="34"/>
      <c r="O1974" s="110"/>
      <c r="Q1974" s="253"/>
    </row>
    <row r="1975" spans="1:17" s="114" customFormat="1" x14ac:dyDescent="0.2">
      <c r="A1975" s="39"/>
      <c r="B1975" s="309"/>
      <c r="C1975" s="88"/>
      <c r="E1975" s="339"/>
      <c r="F1975" s="124"/>
      <c r="G1975" s="129"/>
      <c r="H1975" s="130"/>
      <c r="I1975" s="22"/>
      <c r="J1975" s="103"/>
      <c r="K1975" s="34"/>
      <c r="L1975" s="103"/>
      <c r="M1975" s="103"/>
      <c r="N1975" s="34"/>
      <c r="O1975" s="110"/>
      <c r="Q1975" s="253"/>
    </row>
    <row r="1976" spans="1:17" s="114" customFormat="1" x14ac:dyDescent="0.2">
      <c r="A1976" s="39"/>
      <c r="B1976" s="309"/>
      <c r="C1976" s="88"/>
      <c r="E1976" s="339"/>
      <c r="F1976" s="124"/>
      <c r="G1976" s="129"/>
      <c r="H1976" s="130"/>
      <c r="I1976" s="22"/>
      <c r="J1976" s="103"/>
      <c r="K1976" s="34"/>
      <c r="L1976" s="103"/>
      <c r="M1976" s="103"/>
      <c r="N1976" s="34"/>
      <c r="O1976" s="110"/>
      <c r="Q1976" s="253"/>
    </row>
    <row r="1977" spans="1:17" s="114" customFormat="1" x14ac:dyDescent="0.2">
      <c r="A1977" s="39"/>
      <c r="B1977" s="309"/>
      <c r="C1977" s="88"/>
      <c r="E1977" s="339"/>
      <c r="F1977" s="124"/>
      <c r="G1977" s="129"/>
      <c r="H1977" s="130"/>
      <c r="I1977" s="22"/>
      <c r="J1977" s="103"/>
      <c r="K1977" s="34"/>
      <c r="L1977" s="103"/>
      <c r="M1977" s="103"/>
      <c r="N1977" s="34"/>
      <c r="O1977" s="110"/>
      <c r="Q1977" s="253"/>
    </row>
    <row r="1978" spans="1:17" s="114" customFormat="1" x14ac:dyDescent="0.2">
      <c r="A1978" s="39"/>
      <c r="B1978" s="309"/>
      <c r="C1978" s="88"/>
      <c r="E1978" s="339"/>
      <c r="F1978" s="124"/>
      <c r="G1978" s="129"/>
      <c r="H1978" s="130"/>
      <c r="I1978" s="22"/>
      <c r="J1978" s="103"/>
      <c r="K1978" s="34"/>
      <c r="L1978" s="103"/>
      <c r="M1978" s="103"/>
      <c r="N1978" s="34"/>
      <c r="O1978" s="110"/>
      <c r="Q1978" s="253"/>
    </row>
    <row r="1979" spans="1:17" s="114" customFormat="1" x14ac:dyDescent="0.2">
      <c r="A1979" s="39"/>
      <c r="B1979" s="309"/>
      <c r="C1979" s="88"/>
      <c r="E1979" s="339"/>
      <c r="F1979" s="124"/>
      <c r="G1979" s="129"/>
      <c r="H1979" s="130"/>
      <c r="I1979" s="22"/>
      <c r="J1979" s="103"/>
      <c r="K1979" s="34"/>
      <c r="L1979" s="103"/>
      <c r="M1979" s="103"/>
      <c r="N1979" s="34"/>
      <c r="O1979" s="110"/>
      <c r="Q1979" s="253"/>
    </row>
    <row r="1980" spans="1:17" s="114" customFormat="1" x14ac:dyDescent="0.2">
      <c r="A1980" s="39"/>
      <c r="B1980" s="309"/>
      <c r="C1980" s="88"/>
      <c r="E1980" s="339"/>
      <c r="F1980" s="124"/>
      <c r="G1980" s="129"/>
      <c r="H1980" s="130"/>
      <c r="I1980" s="22"/>
      <c r="J1980" s="103"/>
      <c r="K1980" s="34"/>
      <c r="L1980" s="103"/>
      <c r="M1980" s="103"/>
      <c r="N1980" s="34"/>
      <c r="O1980" s="110"/>
      <c r="Q1980" s="253"/>
    </row>
    <row r="1981" spans="1:17" s="114" customFormat="1" x14ac:dyDescent="0.2">
      <c r="A1981" s="39"/>
      <c r="B1981" s="309"/>
      <c r="C1981" s="88"/>
      <c r="E1981" s="339"/>
      <c r="F1981" s="124"/>
      <c r="G1981" s="129"/>
      <c r="H1981" s="130"/>
      <c r="I1981" s="22"/>
      <c r="J1981" s="103"/>
      <c r="K1981" s="34"/>
      <c r="L1981" s="103"/>
      <c r="M1981" s="103"/>
      <c r="N1981" s="34"/>
      <c r="O1981" s="110"/>
      <c r="Q1981" s="253"/>
    </row>
    <row r="1982" spans="1:17" s="114" customFormat="1" x14ac:dyDescent="0.2">
      <c r="A1982" s="39"/>
      <c r="B1982" s="309"/>
      <c r="C1982" s="88"/>
      <c r="E1982" s="339"/>
      <c r="F1982" s="124"/>
      <c r="G1982" s="129"/>
      <c r="H1982" s="130"/>
      <c r="I1982" s="22"/>
      <c r="J1982" s="103"/>
      <c r="K1982" s="34"/>
      <c r="L1982" s="103"/>
      <c r="M1982" s="103"/>
      <c r="N1982" s="34"/>
      <c r="O1982" s="110"/>
      <c r="Q1982" s="253"/>
    </row>
    <row r="1983" spans="1:17" s="114" customFormat="1" x14ac:dyDescent="0.2">
      <c r="A1983" s="39"/>
      <c r="B1983" s="309"/>
      <c r="C1983" s="88"/>
      <c r="E1983" s="339"/>
      <c r="F1983" s="124"/>
      <c r="G1983" s="129"/>
      <c r="H1983" s="130"/>
      <c r="I1983" s="22"/>
      <c r="J1983" s="103"/>
      <c r="K1983" s="34"/>
      <c r="L1983" s="103"/>
      <c r="M1983" s="103"/>
      <c r="N1983" s="34"/>
      <c r="O1983" s="110"/>
      <c r="Q1983" s="253"/>
    </row>
    <row r="1984" spans="1:17" s="114" customFormat="1" x14ac:dyDescent="0.2">
      <c r="A1984" s="39"/>
      <c r="B1984" s="309"/>
      <c r="C1984" s="88"/>
      <c r="E1984" s="339"/>
      <c r="F1984" s="124"/>
      <c r="G1984" s="129"/>
      <c r="H1984" s="130"/>
      <c r="I1984" s="22"/>
      <c r="J1984" s="103"/>
      <c r="K1984" s="34"/>
      <c r="L1984" s="103"/>
      <c r="M1984" s="103"/>
      <c r="N1984" s="34"/>
      <c r="O1984" s="110"/>
      <c r="Q1984" s="253"/>
    </row>
    <row r="1985" spans="1:17" s="114" customFormat="1" x14ac:dyDescent="0.2">
      <c r="A1985" s="39"/>
      <c r="B1985" s="309"/>
      <c r="C1985" s="88"/>
      <c r="E1985" s="339"/>
      <c r="F1985" s="124"/>
      <c r="G1985" s="129"/>
      <c r="H1985" s="130"/>
      <c r="I1985" s="22"/>
      <c r="J1985" s="103"/>
      <c r="K1985" s="34"/>
      <c r="L1985" s="103"/>
      <c r="M1985" s="103"/>
      <c r="N1985" s="34"/>
      <c r="O1985" s="110"/>
      <c r="Q1985" s="253"/>
    </row>
    <row r="1986" spans="1:17" s="114" customFormat="1" x14ac:dyDescent="0.2">
      <c r="A1986" s="39"/>
      <c r="B1986" s="309"/>
      <c r="C1986" s="88"/>
      <c r="E1986" s="339"/>
      <c r="F1986" s="124"/>
      <c r="G1986" s="129"/>
      <c r="H1986" s="130"/>
      <c r="I1986" s="22"/>
      <c r="J1986" s="103"/>
      <c r="K1986" s="34"/>
      <c r="L1986" s="103"/>
      <c r="M1986" s="103"/>
      <c r="N1986" s="34"/>
      <c r="O1986" s="110"/>
      <c r="Q1986" s="253"/>
    </row>
    <row r="1987" spans="1:17" s="114" customFormat="1" x14ac:dyDescent="0.2">
      <c r="A1987" s="39"/>
      <c r="B1987" s="309"/>
      <c r="C1987" s="88"/>
      <c r="E1987" s="339"/>
      <c r="F1987" s="124"/>
      <c r="G1987" s="129"/>
      <c r="H1987" s="130"/>
      <c r="I1987" s="22"/>
      <c r="J1987" s="103"/>
      <c r="K1987" s="34"/>
      <c r="L1987" s="103"/>
      <c r="M1987" s="103"/>
      <c r="N1987" s="34"/>
      <c r="O1987" s="110"/>
      <c r="Q1987" s="253"/>
    </row>
    <row r="1988" spans="1:17" s="114" customFormat="1" x14ac:dyDescent="0.2">
      <c r="A1988" s="39"/>
      <c r="B1988" s="309"/>
      <c r="C1988" s="88"/>
      <c r="E1988" s="339"/>
      <c r="F1988" s="124"/>
      <c r="G1988" s="129"/>
      <c r="H1988" s="130"/>
      <c r="I1988" s="22"/>
      <c r="J1988" s="103"/>
      <c r="K1988" s="34"/>
      <c r="L1988" s="103"/>
      <c r="M1988" s="103"/>
      <c r="N1988" s="34"/>
      <c r="O1988" s="110"/>
      <c r="Q1988" s="253"/>
    </row>
    <row r="1989" spans="1:17" s="114" customFormat="1" x14ac:dyDescent="0.2">
      <c r="A1989" s="39"/>
      <c r="B1989" s="309"/>
      <c r="C1989" s="88"/>
      <c r="E1989" s="339"/>
      <c r="F1989" s="124"/>
      <c r="G1989" s="129"/>
      <c r="H1989" s="130"/>
      <c r="I1989" s="22"/>
      <c r="J1989" s="103"/>
      <c r="K1989" s="34"/>
      <c r="L1989" s="103"/>
      <c r="M1989" s="103"/>
      <c r="N1989" s="34"/>
      <c r="O1989" s="110"/>
      <c r="Q1989" s="253"/>
    </row>
    <row r="1990" spans="1:17" s="114" customFormat="1" x14ac:dyDescent="0.2">
      <c r="A1990" s="39"/>
      <c r="B1990" s="309"/>
      <c r="C1990" s="88"/>
      <c r="E1990" s="339"/>
      <c r="F1990" s="124"/>
      <c r="G1990" s="129"/>
      <c r="H1990" s="130"/>
      <c r="I1990" s="22"/>
      <c r="J1990" s="103"/>
      <c r="K1990" s="34"/>
      <c r="L1990" s="103"/>
      <c r="M1990" s="103"/>
      <c r="N1990" s="34"/>
      <c r="O1990" s="110"/>
      <c r="Q1990" s="253"/>
    </row>
    <row r="1991" spans="1:17" s="114" customFormat="1" x14ac:dyDescent="0.2">
      <c r="A1991" s="39"/>
      <c r="B1991" s="309"/>
      <c r="C1991" s="88"/>
      <c r="E1991" s="339"/>
      <c r="F1991" s="124"/>
      <c r="G1991" s="129"/>
      <c r="H1991" s="130"/>
      <c r="I1991" s="22"/>
      <c r="J1991" s="103"/>
      <c r="K1991" s="34"/>
      <c r="L1991" s="103"/>
      <c r="M1991" s="103"/>
      <c r="N1991" s="34"/>
      <c r="O1991" s="110"/>
      <c r="Q1991" s="253"/>
    </row>
    <row r="1992" spans="1:17" s="114" customFormat="1" x14ac:dyDescent="0.2">
      <c r="A1992" s="39"/>
      <c r="B1992" s="309"/>
      <c r="C1992" s="88"/>
      <c r="E1992" s="339"/>
      <c r="F1992" s="124"/>
      <c r="G1992" s="129"/>
      <c r="H1992" s="130"/>
      <c r="I1992" s="22"/>
      <c r="J1992" s="103"/>
      <c r="K1992" s="34"/>
      <c r="L1992" s="103"/>
      <c r="M1992" s="103"/>
      <c r="N1992" s="34"/>
      <c r="O1992" s="110"/>
      <c r="Q1992" s="253"/>
    </row>
    <row r="1993" spans="1:17" s="114" customFormat="1" x14ac:dyDescent="0.2">
      <c r="A1993" s="39"/>
      <c r="B1993" s="309"/>
      <c r="C1993" s="88"/>
      <c r="E1993" s="339"/>
      <c r="F1993" s="124"/>
      <c r="G1993" s="129"/>
      <c r="H1993" s="130"/>
      <c r="I1993" s="22"/>
      <c r="J1993" s="103"/>
      <c r="K1993" s="34"/>
      <c r="L1993" s="103"/>
      <c r="M1993" s="103"/>
      <c r="N1993" s="34"/>
      <c r="O1993" s="110"/>
      <c r="Q1993" s="253"/>
    </row>
    <row r="1994" spans="1:17" s="114" customFormat="1" x14ac:dyDescent="0.2">
      <c r="A1994" s="39"/>
      <c r="B1994" s="309"/>
      <c r="C1994" s="88"/>
      <c r="E1994" s="339"/>
      <c r="F1994" s="124"/>
      <c r="G1994" s="129"/>
      <c r="H1994" s="130"/>
      <c r="I1994" s="22"/>
      <c r="J1994" s="103"/>
      <c r="K1994" s="34"/>
      <c r="L1994" s="103"/>
      <c r="M1994" s="103"/>
      <c r="N1994" s="34"/>
      <c r="O1994" s="110"/>
      <c r="Q1994" s="253"/>
    </row>
    <row r="1995" spans="1:17" s="114" customFormat="1" x14ac:dyDescent="0.2">
      <c r="A1995" s="39"/>
      <c r="B1995" s="309"/>
      <c r="C1995" s="88"/>
      <c r="E1995" s="339"/>
      <c r="F1995" s="124"/>
      <c r="G1995" s="129"/>
      <c r="H1995" s="130"/>
      <c r="I1995" s="22"/>
      <c r="J1995" s="103"/>
      <c r="K1995" s="34"/>
      <c r="L1995" s="103"/>
      <c r="M1995" s="103"/>
      <c r="N1995" s="34"/>
      <c r="O1995" s="110"/>
      <c r="Q1995" s="253"/>
    </row>
    <row r="1996" spans="1:17" s="114" customFormat="1" x14ac:dyDescent="0.2">
      <c r="A1996" s="39"/>
      <c r="B1996" s="309"/>
      <c r="C1996" s="88"/>
      <c r="E1996" s="339"/>
      <c r="F1996" s="124"/>
      <c r="G1996" s="129"/>
      <c r="H1996" s="130"/>
      <c r="I1996" s="22"/>
      <c r="J1996" s="103"/>
      <c r="K1996" s="34"/>
      <c r="L1996" s="103"/>
      <c r="M1996" s="103"/>
      <c r="N1996" s="34"/>
      <c r="O1996" s="110"/>
      <c r="Q1996" s="253"/>
    </row>
    <row r="1997" spans="1:17" s="114" customFormat="1" x14ac:dyDescent="0.2">
      <c r="A1997" s="39"/>
      <c r="B1997" s="309"/>
      <c r="C1997" s="88"/>
      <c r="E1997" s="339"/>
      <c r="F1997" s="124"/>
      <c r="G1997" s="129"/>
      <c r="H1997" s="130"/>
      <c r="I1997" s="22"/>
      <c r="J1997" s="103"/>
      <c r="K1997" s="34"/>
      <c r="L1997" s="103"/>
      <c r="M1997" s="103"/>
      <c r="N1997" s="34"/>
      <c r="O1997" s="110"/>
      <c r="Q1997" s="253"/>
    </row>
    <row r="1998" spans="1:17" s="114" customFormat="1" x14ac:dyDescent="0.2">
      <c r="A1998" s="39"/>
      <c r="B1998" s="309"/>
      <c r="C1998" s="88"/>
      <c r="E1998" s="339"/>
      <c r="F1998" s="124"/>
      <c r="G1998" s="129"/>
      <c r="H1998" s="130"/>
      <c r="I1998" s="22"/>
      <c r="J1998" s="103"/>
      <c r="K1998" s="34"/>
      <c r="L1998" s="103"/>
      <c r="M1998" s="103"/>
      <c r="N1998" s="34"/>
      <c r="O1998" s="110"/>
      <c r="Q1998" s="253"/>
    </row>
    <row r="1999" spans="1:17" s="114" customFormat="1" x14ac:dyDescent="0.2">
      <c r="A1999" s="39"/>
      <c r="B1999" s="309"/>
      <c r="C1999" s="88"/>
      <c r="E1999" s="339"/>
      <c r="F1999" s="124"/>
      <c r="G1999" s="129"/>
      <c r="H1999" s="130"/>
      <c r="I1999" s="22"/>
      <c r="J1999" s="103"/>
      <c r="K1999" s="34"/>
      <c r="L1999" s="103"/>
      <c r="M1999" s="103"/>
      <c r="N1999" s="34"/>
      <c r="O1999" s="110"/>
      <c r="Q1999" s="253"/>
    </row>
    <row r="2000" spans="1:17" s="114" customFormat="1" x14ac:dyDescent="0.2">
      <c r="A2000" s="39"/>
      <c r="B2000" s="309"/>
      <c r="C2000" s="88"/>
      <c r="E2000" s="339"/>
      <c r="F2000" s="124"/>
      <c r="G2000" s="129"/>
      <c r="H2000" s="130"/>
      <c r="I2000" s="22"/>
      <c r="J2000" s="103"/>
      <c r="K2000" s="34"/>
      <c r="L2000" s="103"/>
      <c r="M2000" s="103"/>
      <c r="N2000" s="34"/>
      <c r="O2000" s="110"/>
      <c r="Q2000" s="253"/>
    </row>
    <row r="2001" spans="1:17" s="114" customFormat="1" x14ac:dyDescent="0.2">
      <c r="A2001" s="39"/>
      <c r="B2001" s="309"/>
      <c r="C2001" s="88"/>
      <c r="E2001" s="339"/>
      <c r="F2001" s="124"/>
      <c r="G2001" s="129"/>
      <c r="H2001" s="130"/>
      <c r="I2001" s="22"/>
      <c r="J2001" s="103"/>
      <c r="K2001" s="34"/>
      <c r="L2001" s="103"/>
      <c r="M2001" s="103"/>
      <c r="N2001" s="34"/>
      <c r="O2001" s="110"/>
      <c r="Q2001" s="253"/>
    </row>
    <row r="2002" spans="1:17" s="114" customFormat="1" x14ac:dyDescent="0.2">
      <c r="A2002" s="39"/>
      <c r="B2002" s="309"/>
      <c r="C2002" s="88"/>
      <c r="E2002" s="339"/>
      <c r="F2002" s="124"/>
      <c r="G2002" s="129"/>
      <c r="H2002" s="130"/>
      <c r="I2002" s="22"/>
      <c r="J2002" s="103"/>
      <c r="K2002" s="34"/>
      <c r="L2002" s="103"/>
      <c r="M2002" s="103"/>
      <c r="N2002" s="34"/>
      <c r="O2002" s="110"/>
      <c r="Q2002" s="253"/>
    </row>
    <row r="2003" spans="1:17" s="114" customFormat="1" x14ac:dyDescent="0.2">
      <c r="A2003" s="39"/>
      <c r="B2003" s="309"/>
      <c r="C2003" s="88"/>
      <c r="E2003" s="339"/>
      <c r="F2003" s="124"/>
      <c r="G2003" s="129"/>
      <c r="H2003" s="130"/>
      <c r="I2003" s="22"/>
      <c r="J2003" s="103"/>
      <c r="K2003" s="34"/>
      <c r="L2003" s="103"/>
      <c r="M2003" s="103"/>
      <c r="N2003" s="34"/>
      <c r="O2003" s="110"/>
      <c r="Q2003" s="253"/>
    </row>
    <row r="2004" spans="1:17" s="114" customFormat="1" x14ac:dyDescent="0.2">
      <c r="A2004" s="39"/>
      <c r="B2004" s="309"/>
      <c r="C2004" s="88"/>
      <c r="E2004" s="339"/>
      <c r="F2004" s="124"/>
      <c r="G2004" s="129"/>
      <c r="H2004" s="130"/>
      <c r="I2004" s="22"/>
      <c r="J2004" s="103"/>
      <c r="K2004" s="34"/>
      <c r="L2004" s="103"/>
      <c r="M2004" s="103"/>
      <c r="N2004" s="34"/>
      <c r="O2004" s="110"/>
      <c r="Q2004" s="253"/>
    </row>
    <row r="2005" spans="1:17" s="114" customFormat="1" x14ac:dyDescent="0.2">
      <c r="A2005" s="39"/>
      <c r="B2005" s="309"/>
      <c r="C2005" s="88"/>
      <c r="E2005" s="339"/>
      <c r="F2005" s="124"/>
      <c r="G2005" s="129"/>
      <c r="H2005" s="130"/>
      <c r="I2005" s="22"/>
      <c r="J2005" s="103"/>
      <c r="K2005" s="34"/>
      <c r="L2005" s="103"/>
      <c r="M2005" s="103"/>
      <c r="N2005" s="34"/>
      <c r="O2005" s="110"/>
      <c r="Q2005" s="253"/>
    </row>
    <row r="2006" spans="1:17" s="114" customFormat="1" x14ac:dyDescent="0.2">
      <c r="A2006" s="39"/>
      <c r="B2006" s="309"/>
      <c r="C2006" s="88"/>
      <c r="E2006" s="339"/>
      <c r="F2006" s="124"/>
      <c r="G2006" s="129"/>
      <c r="H2006" s="130"/>
      <c r="I2006" s="22"/>
      <c r="J2006" s="103"/>
      <c r="K2006" s="34"/>
      <c r="L2006" s="103"/>
      <c r="M2006" s="103"/>
      <c r="N2006" s="34"/>
      <c r="O2006" s="110"/>
      <c r="Q2006" s="253"/>
    </row>
    <row r="2007" spans="1:17" s="114" customFormat="1" x14ac:dyDescent="0.2">
      <c r="A2007" s="39"/>
      <c r="B2007" s="309"/>
      <c r="C2007" s="88"/>
      <c r="E2007" s="339"/>
      <c r="F2007" s="124"/>
      <c r="G2007" s="129"/>
      <c r="H2007" s="130"/>
      <c r="I2007" s="22"/>
      <c r="J2007" s="103"/>
      <c r="K2007" s="34"/>
      <c r="L2007" s="103"/>
      <c r="M2007" s="103"/>
      <c r="N2007" s="34"/>
      <c r="O2007" s="110"/>
      <c r="Q2007" s="253"/>
    </row>
    <row r="2008" spans="1:17" s="114" customFormat="1" x14ac:dyDescent="0.2">
      <c r="A2008" s="39"/>
      <c r="B2008" s="309"/>
      <c r="C2008" s="88"/>
      <c r="E2008" s="339"/>
      <c r="F2008" s="124"/>
      <c r="G2008" s="129"/>
      <c r="H2008" s="130"/>
      <c r="I2008" s="22"/>
      <c r="J2008" s="103"/>
      <c r="K2008" s="34"/>
      <c r="L2008" s="103"/>
      <c r="M2008" s="103"/>
      <c r="N2008" s="34"/>
      <c r="O2008" s="110"/>
      <c r="Q2008" s="253"/>
    </row>
    <row r="2009" spans="1:17" s="114" customFormat="1" x14ac:dyDescent="0.2">
      <c r="A2009" s="39"/>
      <c r="B2009" s="309"/>
      <c r="C2009" s="88"/>
      <c r="E2009" s="339"/>
      <c r="F2009" s="124"/>
      <c r="G2009" s="129"/>
      <c r="H2009" s="130"/>
      <c r="I2009" s="22"/>
      <c r="J2009" s="103"/>
      <c r="K2009" s="34"/>
      <c r="L2009" s="103"/>
      <c r="M2009" s="103"/>
      <c r="N2009" s="34"/>
      <c r="O2009" s="110"/>
      <c r="Q2009" s="253"/>
    </row>
    <row r="2010" spans="1:17" s="114" customFormat="1" x14ac:dyDescent="0.2">
      <c r="A2010" s="39"/>
      <c r="B2010" s="309"/>
      <c r="C2010" s="88"/>
      <c r="E2010" s="339"/>
      <c r="F2010" s="124"/>
      <c r="G2010" s="129"/>
      <c r="H2010" s="130"/>
      <c r="I2010" s="22"/>
      <c r="J2010" s="103"/>
      <c r="K2010" s="34"/>
      <c r="L2010" s="103"/>
      <c r="M2010" s="103"/>
      <c r="N2010" s="34"/>
      <c r="O2010" s="110"/>
      <c r="Q2010" s="253"/>
    </row>
    <row r="2011" spans="1:17" s="114" customFormat="1" x14ac:dyDescent="0.2">
      <c r="A2011" s="39"/>
      <c r="B2011" s="309"/>
      <c r="C2011" s="88"/>
      <c r="E2011" s="339"/>
      <c r="F2011" s="124"/>
      <c r="G2011" s="129"/>
      <c r="H2011" s="130"/>
      <c r="I2011" s="22"/>
      <c r="J2011" s="103"/>
      <c r="K2011" s="34"/>
      <c r="L2011" s="103"/>
      <c r="M2011" s="103"/>
      <c r="N2011" s="34"/>
      <c r="O2011" s="110"/>
      <c r="Q2011" s="253"/>
    </row>
    <row r="2012" spans="1:17" s="114" customFormat="1" x14ac:dyDescent="0.2">
      <c r="A2012" s="39"/>
      <c r="B2012" s="309"/>
      <c r="C2012" s="88"/>
      <c r="E2012" s="339"/>
      <c r="F2012" s="124"/>
      <c r="G2012" s="129"/>
      <c r="H2012" s="130"/>
      <c r="I2012" s="22"/>
      <c r="J2012" s="103"/>
      <c r="K2012" s="34"/>
      <c r="L2012" s="103"/>
      <c r="M2012" s="103"/>
      <c r="N2012" s="34"/>
      <c r="O2012" s="110"/>
      <c r="Q2012" s="253"/>
    </row>
    <row r="2013" spans="1:17" s="114" customFormat="1" x14ac:dyDescent="0.2">
      <c r="A2013" s="39"/>
      <c r="B2013" s="309"/>
      <c r="C2013" s="88"/>
      <c r="E2013" s="339"/>
      <c r="F2013" s="124"/>
      <c r="G2013" s="129"/>
      <c r="H2013" s="130"/>
      <c r="I2013" s="22"/>
      <c r="J2013" s="103"/>
      <c r="K2013" s="34"/>
      <c r="L2013" s="103"/>
      <c r="M2013" s="103"/>
      <c r="N2013" s="34"/>
      <c r="O2013" s="110"/>
      <c r="Q2013" s="253"/>
    </row>
    <row r="2014" spans="1:17" s="114" customFormat="1" x14ac:dyDescent="0.2">
      <c r="A2014" s="39"/>
      <c r="B2014" s="309"/>
      <c r="C2014" s="88"/>
      <c r="E2014" s="339"/>
      <c r="F2014" s="124"/>
      <c r="G2014" s="129"/>
      <c r="H2014" s="130"/>
      <c r="I2014" s="22"/>
      <c r="J2014" s="103"/>
      <c r="K2014" s="34"/>
      <c r="L2014" s="103"/>
      <c r="M2014" s="103"/>
      <c r="N2014" s="34"/>
      <c r="O2014" s="110"/>
      <c r="Q2014" s="253"/>
    </row>
    <row r="2015" spans="1:17" s="114" customFormat="1" x14ac:dyDescent="0.2">
      <c r="A2015" s="39"/>
      <c r="B2015" s="309"/>
      <c r="C2015" s="88"/>
      <c r="E2015" s="339"/>
      <c r="F2015" s="124"/>
      <c r="G2015" s="129"/>
      <c r="H2015" s="130"/>
      <c r="I2015" s="22"/>
      <c r="J2015" s="103"/>
      <c r="K2015" s="34"/>
      <c r="L2015" s="103"/>
      <c r="M2015" s="103"/>
      <c r="N2015" s="34"/>
      <c r="O2015" s="110"/>
      <c r="Q2015" s="253"/>
    </row>
    <row r="2016" spans="1:17" s="114" customFormat="1" x14ac:dyDescent="0.2">
      <c r="A2016" s="39"/>
      <c r="B2016" s="309"/>
      <c r="C2016" s="88"/>
      <c r="E2016" s="339"/>
      <c r="F2016" s="124"/>
      <c r="G2016" s="129"/>
      <c r="H2016" s="130"/>
      <c r="I2016" s="22"/>
      <c r="J2016" s="103"/>
      <c r="K2016" s="34"/>
      <c r="L2016" s="103"/>
      <c r="M2016" s="103"/>
      <c r="N2016" s="34"/>
      <c r="O2016" s="110"/>
      <c r="Q2016" s="253"/>
    </row>
    <row r="2017" spans="1:17" s="114" customFormat="1" x14ac:dyDescent="0.2">
      <c r="A2017" s="39"/>
      <c r="B2017" s="309"/>
      <c r="C2017" s="88"/>
      <c r="E2017" s="339"/>
      <c r="F2017" s="124"/>
      <c r="G2017" s="129"/>
      <c r="H2017" s="130"/>
      <c r="I2017" s="22"/>
      <c r="J2017" s="103"/>
      <c r="K2017" s="34"/>
      <c r="L2017" s="103"/>
      <c r="M2017" s="103"/>
      <c r="N2017" s="34"/>
      <c r="O2017" s="110"/>
      <c r="Q2017" s="253"/>
    </row>
    <row r="2018" spans="1:17" s="114" customFormat="1" x14ac:dyDescent="0.2">
      <c r="A2018" s="39"/>
      <c r="B2018" s="309"/>
      <c r="C2018" s="88"/>
      <c r="E2018" s="339"/>
      <c r="F2018" s="124"/>
      <c r="G2018" s="129"/>
      <c r="H2018" s="130"/>
      <c r="I2018" s="22"/>
      <c r="J2018" s="103"/>
      <c r="K2018" s="34"/>
      <c r="L2018" s="103"/>
      <c r="M2018" s="103"/>
      <c r="N2018" s="34"/>
      <c r="O2018" s="110"/>
      <c r="Q2018" s="253"/>
    </row>
    <row r="2019" spans="1:17" s="114" customFormat="1" x14ac:dyDescent="0.2">
      <c r="A2019" s="39"/>
      <c r="B2019" s="309"/>
      <c r="C2019" s="88"/>
      <c r="E2019" s="339"/>
      <c r="F2019" s="124"/>
      <c r="G2019" s="129"/>
      <c r="H2019" s="130"/>
      <c r="I2019" s="22"/>
      <c r="J2019" s="103"/>
      <c r="K2019" s="34"/>
      <c r="L2019" s="103"/>
      <c r="M2019" s="103"/>
      <c r="N2019" s="34"/>
      <c r="O2019" s="110"/>
      <c r="Q2019" s="253"/>
    </row>
    <row r="2020" spans="1:17" s="114" customFormat="1" x14ac:dyDescent="0.2">
      <c r="A2020" s="39"/>
      <c r="B2020" s="309"/>
      <c r="C2020" s="88"/>
      <c r="E2020" s="339"/>
      <c r="F2020" s="124"/>
      <c r="G2020" s="129"/>
      <c r="H2020" s="130"/>
      <c r="I2020" s="22"/>
      <c r="J2020" s="103"/>
      <c r="K2020" s="34"/>
      <c r="L2020" s="103"/>
      <c r="M2020" s="103"/>
      <c r="N2020" s="34"/>
      <c r="O2020" s="110"/>
      <c r="Q2020" s="253"/>
    </row>
    <row r="2021" spans="1:17" s="114" customFormat="1" x14ac:dyDescent="0.2">
      <c r="A2021" s="39"/>
      <c r="B2021" s="309"/>
      <c r="C2021" s="88"/>
      <c r="E2021" s="339"/>
      <c r="F2021" s="124"/>
      <c r="G2021" s="129"/>
      <c r="H2021" s="130"/>
      <c r="I2021" s="22"/>
      <c r="J2021" s="103"/>
      <c r="K2021" s="34"/>
      <c r="L2021" s="103"/>
      <c r="M2021" s="103"/>
      <c r="N2021" s="34"/>
      <c r="O2021" s="110"/>
      <c r="Q2021" s="253"/>
    </row>
    <row r="2022" spans="1:17" s="114" customFormat="1" x14ac:dyDescent="0.2">
      <c r="A2022" s="39"/>
      <c r="B2022" s="309"/>
      <c r="C2022" s="88"/>
      <c r="E2022" s="339"/>
      <c r="F2022" s="124"/>
      <c r="G2022" s="129"/>
      <c r="H2022" s="130"/>
      <c r="I2022" s="22"/>
      <c r="J2022" s="103"/>
      <c r="K2022" s="34"/>
      <c r="L2022" s="103"/>
      <c r="M2022" s="103"/>
      <c r="N2022" s="34"/>
      <c r="O2022" s="110"/>
      <c r="Q2022" s="253"/>
    </row>
    <row r="2023" spans="1:17" s="114" customFormat="1" x14ac:dyDescent="0.2">
      <c r="A2023" s="39"/>
      <c r="B2023" s="309"/>
      <c r="C2023" s="88"/>
      <c r="E2023" s="339"/>
      <c r="F2023" s="124"/>
      <c r="G2023" s="129"/>
      <c r="H2023" s="130"/>
      <c r="I2023" s="22"/>
      <c r="J2023" s="103"/>
      <c r="K2023" s="34"/>
      <c r="L2023" s="103"/>
      <c r="M2023" s="103"/>
      <c r="N2023" s="34"/>
      <c r="O2023" s="110"/>
      <c r="Q2023" s="253"/>
    </row>
    <row r="2024" spans="1:17" s="114" customFormat="1" x14ac:dyDescent="0.2">
      <c r="A2024" s="39"/>
      <c r="B2024" s="309"/>
      <c r="C2024" s="88"/>
      <c r="E2024" s="339"/>
      <c r="F2024" s="124"/>
      <c r="G2024" s="129"/>
      <c r="H2024" s="130"/>
      <c r="I2024" s="22"/>
      <c r="J2024" s="103"/>
      <c r="K2024" s="34"/>
      <c r="L2024" s="103"/>
      <c r="M2024" s="103"/>
      <c r="N2024" s="34"/>
      <c r="O2024" s="110"/>
      <c r="Q2024" s="253"/>
    </row>
    <row r="2025" spans="1:17" s="114" customFormat="1" x14ac:dyDescent="0.2">
      <c r="A2025" s="39"/>
      <c r="B2025" s="309"/>
      <c r="C2025" s="88"/>
      <c r="E2025" s="339"/>
      <c r="F2025" s="124"/>
      <c r="G2025" s="129"/>
      <c r="H2025" s="130"/>
      <c r="I2025" s="22"/>
      <c r="J2025" s="103"/>
      <c r="K2025" s="34"/>
      <c r="L2025" s="103"/>
      <c r="M2025" s="103"/>
      <c r="N2025" s="34"/>
      <c r="O2025" s="110"/>
      <c r="Q2025" s="253"/>
    </row>
    <row r="2026" spans="1:17" s="114" customFormat="1" x14ac:dyDescent="0.2">
      <c r="A2026" s="39"/>
      <c r="B2026" s="309"/>
      <c r="C2026" s="88"/>
      <c r="E2026" s="339"/>
      <c r="F2026" s="124"/>
      <c r="G2026" s="129"/>
      <c r="H2026" s="130"/>
      <c r="I2026" s="22"/>
      <c r="J2026" s="103"/>
      <c r="K2026" s="34"/>
      <c r="L2026" s="103"/>
      <c r="M2026" s="103"/>
      <c r="N2026" s="34"/>
      <c r="O2026" s="110"/>
      <c r="Q2026" s="253"/>
    </row>
    <row r="2027" spans="1:17" s="114" customFormat="1" x14ac:dyDescent="0.2">
      <c r="A2027" s="39"/>
      <c r="B2027" s="309"/>
      <c r="C2027" s="88"/>
      <c r="E2027" s="339"/>
      <c r="F2027" s="124"/>
      <c r="G2027" s="129"/>
      <c r="H2027" s="130"/>
      <c r="I2027" s="22"/>
      <c r="J2027" s="103"/>
      <c r="K2027" s="34"/>
      <c r="L2027" s="103"/>
      <c r="M2027" s="103"/>
      <c r="N2027" s="34"/>
      <c r="O2027" s="110"/>
      <c r="Q2027" s="253"/>
    </row>
    <row r="2028" spans="1:17" s="114" customFormat="1" x14ac:dyDescent="0.2">
      <c r="A2028" s="39"/>
      <c r="B2028" s="309"/>
      <c r="C2028" s="88"/>
      <c r="E2028" s="339"/>
      <c r="F2028" s="124"/>
      <c r="G2028" s="129"/>
      <c r="H2028" s="130"/>
      <c r="I2028" s="22"/>
      <c r="J2028" s="103"/>
      <c r="K2028" s="34"/>
      <c r="L2028" s="103"/>
      <c r="M2028" s="103"/>
      <c r="N2028" s="34"/>
      <c r="O2028" s="110"/>
      <c r="Q2028" s="253"/>
    </row>
    <row r="2029" spans="1:17" s="114" customFormat="1" x14ac:dyDescent="0.2">
      <c r="A2029" s="39"/>
      <c r="B2029" s="309"/>
      <c r="C2029" s="88"/>
      <c r="E2029" s="339"/>
      <c r="F2029" s="124"/>
      <c r="G2029" s="129"/>
      <c r="H2029" s="130"/>
      <c r="I2029" s="22"/>
      <c r="J2029" s="103"/>
      <c r="K2029" s="34"/>
      <c r="L2029" s="103"/>
      <c r="M2029" s="103"/>
      <c r="N2029" s="34"/>
      <c r="O2029" s="110"/>
      <c r="Q2029" s="253"/>
    </row>
    <row r="2030" spans="1:17" s="114" customFormat="1" x14ac:dyDescent="0.2">
      <c r="A2030" s="39"/>
      <c r="B2030" s="309"/>
      <c r="C2030" s="88"/>
      <c r="E2030" s="339"/>
      <c r="F2030" s="124"/>
      <c r="G2030" s="129"/>
      <c r="H2030" s="130"/>
      <c r="I2030" s="22"/>
      <c r="J2030" s="103"/>
      <c r="K2030" s="34"/>
      <c r="L2030" s="103"/>
      <c r="M2030" s="103"/>
      <c r="N2030" s="34"/>
      <c r="O2030" s="110"/>
      <c r="Q2030" s="253"/>
    </row>
    <row r="2031" spans="1:17" s="114" customFormat="1" x14ac:dyDescent="0.2">
      <c r="A2031" s="39"/>
      <c r="B2031" s="309"/>
      <c r="C2031" s="88"/>
      <c r="E2031" s="339"/>
      <c r="F2031" s="124"/>
      <c r="G2031" s="129"/>
      <c r="H2031" s="130"/>
      <c r="I2031" s="22"/>
      <c r="J2031" s="103"/>
      <c r="K2031" s="34"/>
      <c r="L2031" s="103"/>
      <c r="M2031" s="103"/>
      <c r="N2031" s="34"/>
      <c r="O2031" s="110"/>
      <c r="Q2031" s="253"/>
    </row>
    <row r="2032" spans="1:17" s="114" customFormat="1" x14ac:dyDescent="0.2">
      <c r="A2032" s="39"/>
      <c r="B2032" s="309"/>
      <c r="C2032" s="88"/>
      <c r="E2032" s="339"/>
      <c r="F2032" s="124"/>
      <c r="G2032" s="129"/>
      <c r="H2032" s="130"/>
      <c r="I2032" s="22"/>
      <c r="J2032" s="103"/>
      <c r="K2032" s="34"/>
      <c r="L2032" s="103"/>
      <c r="M2032" s="103"/>
      <c r="N2032" s="34"/>
      <c r="O2032" s="110"/>
      <c r="Q2032" s="253"/>
    </row>
    <row r="2033" spans="1:17" s="114" customFormat="1" x14ac:dyDescent="0.2">
      <c r="A2033" s="39"/>
      <c r="B2033" s="309"/>
      <c r="C2033" s="88"/>
      <c r="E2033" s="339"/>
      <c r="F2033" s="124"/>
      <c r="G2033" s="129"/>
      <c r="H2033" s="130"/>
      <c r="I2033" s="22"/>
      <c r="J2033" s="103"/>
      <c r="K2033" s="34"/>
      <c r="L2033" s="103"/>
      <c r="M2033" s="103"/>
      <c r="N2033" s="34"/>
      <c r="O2033" s="110"/>
      <c r="Q2033" s="253"/>
    </row>
    <row r="2034" spans="1:17" s="114" customFormat="1" x14ac:dyDescent="0.2">
      <c r="A2034" s="39"/>
      <c r="B2034" s="309"/>
      <c r="C2034" s="88"/>
      <c r="E2034" s="339"/>
      <c r="F2034" s="124"/>
      <c r="G2034" s="129"/>
      <c r="H2034" s="130"/>
      <c r="I2034" s="22"/>
      <c r="J2034" s="103"/>
      <c r="K2034" s="34"/>
      <c r="L2034" s="103"/>
      <c r="M2034" s="103"/>
      <c r="N2034" s="34"/>
      <c r="O2034" s="110"/>
      <c r="Q2034" s="253"/>
    </row>
    <row r="2035" spans="1:17" s="114" customFormat="1" x14ac:dyDescent="0.2">
      <c r="A2035" s="39"/>
      <c r="B2035" s="309"/>
      <c r="C2035" s="88"/>
      <c r="E2035" s="339"/>
      <c r="F2035" s="124"/>
      <c r="G2035" s="129"/>
      <c r="H2035" s="130"/>
      <c r="I2035" s="22"/>
      <c r="J2035" s="103"/>
      <c r="K2035" s="34"/>
      <c r="L2035" s="103"/>
      <c r="M2035" s="103"/>
      <c r="N2035" s="34"/>
      <c r="O2035" s="110"/>
      <c r="Q2035" s="253"/>
    </row>
    <row r="2036" spans="1:17" s="114" customFormat="1" x14ac:dyDescent="0.2">
      <c r="A2036" s="39"/>
      <c r="B2036" s="309"/>
      <c r="C2036" s="88"/>
      <c r="E2036" s="339"/>
      <c r="F2036" s="124"/>
      <c r="G2036" s="129"/>
      <c r="H2036" s="130"/>
      <c r="I2036" s="22"/>
      <c r="J2036" s="103"/>
      <c r="K2036" s="34"/>
      <c r="L2036" s="103"/>
      <c r="M2036" s="103"/>
      <c r="N2036" s="34"/>
      <c r="O2036" s="110"/>
      <c r="Q2036" s="253"/>
    </row>
    <row r="2037" spans="1:17" s="114" customFormat="1" x14ac:dyDescent="0.2">
      <c r="A2037" s="39"/>
      <c r="B2037" s="309"/>
      <c r="C2037" s="88"/>
      <c r="E2037" s="339"/>
      <c r="F2037" s="124"/>
      <c r="G2037" s="129"/>
      <c r="H2037" s="130"/>
      <c r="I2037" s="22"/>
      <c r="J2037" s="103"/>
      <c r="K2037" s="34"/>
      <c r="L2037" s="103"/>
      <c r="M2037" s="103"/>
      <c r="N2037" s="34"/>
      <c r="O2037" s="110"/>
      <c r="Q2037" s="253"/>
    </row>
    <row r="2038" spans="1:17" s="114" customFormat="1" x14ac:dyDescent="0.2">
      <c r="A2038" s="39"/>
      <c r="B2038" s="309"/>
      <c r="C2038" s="88"/>
      <c r="E2038" s="339"/>
      <c r="F2038" s="124"/>
      <c r="G2038" s="129"/>
      <c r="H2038" s="130"/>
      <c r="I2038" s="22"/>
      <c r="J2038" s="103"/>
      <c r="K2038" s="34"/>
      <c r="L2038" s="103"/>
      <c r="M2038" s="103"/>
      <c r="N2038" s="34"/>
      <c r="O2038" s="110"/>
      <c r="Q2038" s="253"/>
    </row>
    <row r="2039" spans="1:17" s="114" customFormat="1" x14ac:dyDescent="0.2">
      <c r="A2039" s="39"/>
      <c r="B2039" s="309"/>
      <c r="C2039" s="88"/>
      <c r="E2039" s="339"/>
      <c r="F2039" s="124"/>
      <c r="G2039" s="129"/>
      <c r="H2039" s="130"/>
      <c r="I2039" s="22"/>
      <c r="J2039" s="103"/>
      <c r="K2039" s="34"/>
      <c r="L2039" s="103"/>
      <c r="M2039" s="103"/>
      <c r="N2039" s="34"/>
      <c r="O2039" s="110"/>
      <c r="Q2039" s="253"/>
    </row>
    <row r="2040" spans="1:17" s="114" customFormat="1" x14ac:dyDescent="0.2">
      <c r="A2040" s="39"/>
      <c r="B2040" s="309"/>
      <c r="C2040" s="88"/>
      <c r="E2040" s="339"/>
      <c r="F2040" s="124"/>
      <c r="G2040" s="129"/>
      <c r="H2040" s="130"/>
      <c r="I2040" s="22"/>
      <c r="J2040" s="103"/>
      <c r="K2040" s="34"/>
      <c r="L2040" s="103"/>
      <c r="M2040" s="103"/>
      <c r="N2040" s="34"/>
      <c r="O2040" s="110"/>
      <c r="Q2040" s="253"/>
    </row>
    <row r="2041" spans="1:17" s="114" customFormat="1" x14ac:dyDescent="0.2">
      <c r="A2041" s="39"/>
      <c r="B2041" s="309"/>
      <c r="C2041" s="88"/>
      <c r="E2041" s="339"/>
      <c r="F2041" s="124"/>
      <c r="G2041" s="129"/>
      <c r="H2041" s="130"/>
      <c r="I2041" s="22"/>
      <c r="J2041" s="103"/>
      <c r="K2041" s="34"/>
      <c r="L2041" s="103"/>
      <c r="M2041" s="103"/>
      <c r="N2041" s="34"/>
      <c r="O2041" s="110"/>
      <c r="Q2041" s="253"/>
    </row>
    <row r="2042" spans="1:17" s="114" customFormat="1" x14ac:dyDescent="0.2">
      <c r="A2042" s="39"/>
      <c r="B2042" s="309"/>
      <c r="C2042" s="88"/>
      <c r="E2042" s="339"/>
      <c r="F2042" s="124"/>
      <c r="G2042" s="129"/>
      <c r="H2042" s="130"/>
      <c r="I2042" s="22"/>
      <c r="J2042" s="103"/>
      <c r="K2042" s="34"/>
      <c r="L2042" s="103"/>
      <c r="M2042" s="103"/>
      <c r="N2042" s="34"/>
      <c r="O2042" s="110"/>
      <c r="Q2042" s="253"/>
    </row>
    <row r="2043" spans="1:17" s="114" customFormat="1" x14ac:dyDescent="0.2">
      <c r="A2043" s="39"/>
      <c r="B2043" s="309"/>
      <c r="C2043" s="88"/>
      <c r="E2043" s="339"/>
      <c r="F2043" s="124"/>
      <c r="G2043" s="129"/>
      <c r="H2043" s="130"/>
      <c r="I2043" s="22"/>
      <c r="J2043" s="103"/>
      <c r="K2043" s="34"/>
      <c r="L2043" s="103"/>
      <c r="M2043" s="103"/>
      <c r="N2043" s="34"/>
      <c r="O2043" s="110"/>
      <c r="Q2043" s="253"/>
    </row>
    <row r="2044" spans="1:17" s="114" customFormat="1" x14ac:dyDescent="0.2">
      <c r="A2044" s="39"/>
      <c r="B2044" s="309"/>
      <c r="C2044" s="88"/>
      <c r="E2044" s="339"/>
      <c r="F2044" s="124"/>
      <c r="G2044" s="129"/>
      <c r="H2044" s="130"/>
      <c r="I2044" s="22"/>
      <c r="J2044" s="103"/>
      <c r="K2044" s="34"/>
      <c r="L2044" s="103"/>
      <c r="M2044" s="103"/>
      <c r="N2044" s="34"/>
      <c r="O2044" s="110"/>
      <c r="Q2044" s="253"/>
    </row>
    <row r="2045" spans="1:17" s="114" customFormat="1" x14ac:dyDescent="0.2">
      <c r="A2045" s="39"/>
      <c r="B2045" s="309"/>
      <c r="C2045" s="88"/>
      <c r="E2045" s="339"/>
      <c r="F2045" s="124"/>
      <c r="G2045" s="129"/>
      <c r="H2045" s="130"/>
      <c r="I2045" s="22"/>
      <c r="J2045" s="103"/>
      <c r="K2045" s="34"/>
      <c r="L2045" s="103"/>
      <c r="M2045" s="103"/>
      <c r="N2045" s="34"/>
      <c r="O2045" s="110"/>
      <c r="Q2045" s="253"/>
    </row>
    <row r="2046" spans="1:17" s="114" customFormat="1" x14ac:dyDescent="0.2">
      <c r="A2046" s="39"/>
      <c r="B2046" s="309"/>
      <c r="C2046" s="88"/>
      <c r="E2046" s="339"/>
      <c r="F2046" s="124"/>
      <c r="G2046" s="129"/>
      <c r="H2046" s="130"/>
      <c r="I2046" s="22"/>
      <c r="J2046" s="103"/>
      <c r="K2046" s="34"/>
      <c r="L2046" s="103"/>
      <c r="M2046" s="103"/>
      <c r="N2046" s="34"/>
      <c r="O2046" s="110"/>
      <c r="Q2046" s="253"/>
    </row>
    <row r="2047" spans="1:17" s="114" customFormat="1" x14ac:dyDescent="0.2">
      <c r="A2047" s="39"/>
      <c r="B2047" s="309"/>
      <c r="C2047" s="88"/>
      <c r="E2047" s="339"/>
      <c r="F2047" s="124"/>
      <c r="G2047" s="129"/>
      <c r="H2047" s="130"/>
      <c r="I2047" s="22"/>
      <c r="J2047" s="103"/>
      <c r="K2047" s="34"/>
      <c r="L2047" s="103"/>
      <c r="M2047" s="103"/>
      <c r="N2047" s="34"/>
      <c r="O2047" s="110"/>
      <c r="Q2047" s="253"/>
    </row>
    <row r="2048" spans="1:17" s="114" customFormat="1" x14ac:dyDescent="0.2">
      <c r="A2048" s="39"/>
      <c r="B2048" s="309"/>
      <c r="C2048" s="88"/>
      <c r="E2048" s="339"/>
      <c r="F2048" s="124"/>
      <c r="G2048" s="129"/>
      <c r="H2048" s="130"/>
      <c r="I2048" s="22"/>
      <c r="J2048" s="103"/>
      <c r="K2048" s="34"/>
      <c r="L2048" s="103"/>
      <c r="M2048" s="103"/>
      <c r="N2048" s="34"/>
      <c r="O2048" s="110"/>
      <c r="Q2048" s="253"/>
    </row>
    <row r="2049" spans="1:17" s="114" customFormat="1" x14ac:dyDescent="0.2">
      <c r="A2049" s="39"/>
      <c r="B2049" s="309"/>
      <c r="C2049" s="88"/>
      <c r="E2049" s="339"/>
      <c r="F2049" s="124"/>
      <c r="G2049" s="129"/>
      <c r="H2049" s="130"/>
      <c r="I2049" s="22"/>
      <c r="J2049" s="103"/>
      <c r="K2049" s="34"/>
      <c r="L2049" s="103"/>
      <c r="M2049" s="103"/>
      <c r="N2049" s="34"/>
      <c r="O2049" s="110"/>
      <c r="Q2049" s="253"/>
    </row>
    <row r="2050" spans="1:17" s="114" customFormat="1" x14ac:dyDescent="0.2">
      <c r="A2050" s="39"/>
      <c r="B2050" s="309"/>
      <c r="C2050" s="88"/>
      <c r="E2050" s="339"/>
      <c r="F2050" s="124"/>
      <c r="G2050" s="129"/>
      <c r="H2050" s="130"/>
      <c r="I2050" s="22"/>
      <c r="J2050" s="103"/>
      <c r="K2050" s="34"/>
      <c r="L2050" s="103"/>
      <c r="M2050" s="103"/>
      <c r="N2050" s="34"/>
      <c r="O2050" s="110"/>
      <c r="Q2050" s="253"/>
    </row>
    <row r="2051" spans="1:17" s="114" customFormat="1" x14ac:dyDescent="0.2">
      <c r="A2051" s="39"/>
      <c r="B2051" s="309"/>
      <c r="C2051" s="88"/>
      <c r="E2051" s="339"/>
      <c r="F2051" s="124"/>
      <c r="G2051" s="129"/>
      <c r="H2051" s="130"/>
      <c r="I2051" s="22"/>
      <c r="J2051" s="103"/>
      <c r="K2051" s="34"/>
      <c r="L2051" s="103"/>
      <c r="M2051" s="103"/>
      <c r="N2051" s="34"/>
      <c r="O2051" s="110"/>
      <c r="Q2051" s="253"/>
    </row>
    <row r="2052" spans="1:17" s="114" customFormat="1" x14ac:dyDescent="0.2">
      <c r="A2052" s="39"/>
      <c r="B2052" s="309"/>
      <c r="C2052" s="88"/>
      <c r="E2052" s="339"/>
      <c r="F2052" s="124"/>
      <c r="G2052" s="129"/>
      <c r="H2052" s="130"/>
      <c r="I2052" s="22"/>
      <c r="J2052" s="103"/>
      <c r="K2052" s="34"/>
      <c r="L2052" s="103"/>
      <c r="M2052" s="103"/>
      <c r="N2052" s="34"/>
      <c r="O2052" s="110"/>
      <c r="Q2052" s="253"/>
    </row>
    <row r="2053" spans="1:17" s="114" customFormat="1" x14ac:dyDescent="0.2">
      <c r="A2053" s="39"/>
      <c r="B2053" s="309"/>
      <c r="C2053" s="88"/>
      <c r="E2053" s="339"/>
      <c r="F2053" s="124"/>
      <c r="G2053" s="129"/>
      <c r="H2053" s="130"/>
      <c r="I2053" s="22"/>
      <c r="J2053" s="103"/>
      <c r="K2053" s="34"/>
      <c r="L2053" s="103"/>
      <c r="M2053" s="103"/>
      <c r="N2053" s="34"/>
      <c r="O2053" s="110"/>
      <c r="Q2053" s="253"/>
    </row>
    <row r="2054" spans="1:17" s="114" customFormat="1" x14ac:dyDescent="0.2">
      <c r="A2054" s="39"/>
      <c r="B2054" s="309"/>
      <c r="C2054" s="88"/>
      <c r="E2054" s="339"/>
      <c r="F2054" s="124"/>
      <c r="G2054" s="129"/>
      <c r="H2054" s="130"/>
      <c r="I2054" s="22"/>
      <c r="J2054" s="103"/>
      <c r="K2054" s="34"/>
      <c r="L2054" s="103"/>
      <c r="M2054" s="103"/>
      <c r="N2054" s="34"/>
      <c r="O2054" s="110"/>
      <c r="Q2054" s="253"/>
    </row>
    <row r="2055" spans="1:17" s="114" customFormat="1" x14ac:dyDescent="0.2">
      <c r="A2055" s="39"/>
      <c r="B2055" s="309"/>
      <c r="C2055" s="88"/>
      <c r="E2055" s="339"/>
      <c r="F2055" s="124"/>
      <c r="G2055" s="129"/>
      <c r="H2055" s="130"/>
      <c r="I2055" s="22"/>
      <c r="J2055" s="103"/>
      <c r="K2055" s="34"/>
      <c r="L2055" s="103"/>
      <c r="M2055" s="103"/>
      <c r="N2055" s="34"/>
      <c r="O2055" s="110"/>
      <c r="Q2055" s="253"/>
    </row>
    <row r="2056" spans="1:17" s="114" customFormat="1" x14ac:dyDescent="0.2">
      <c r="A2056" s="39"/>
      <c r="B2056" s="309"/>
      <c r="C2056" s="88"/>
      <c r="E2056" s="339"/>
      <c r="F2056" s="124"/>
      <c r="G2056" s="129"/>
      <c r="H2056" s="130"/>
      <c r="I2056" s="22"/>
      <c r="J2056" s="103"/>
      <c r="K2056" s="34"/>
      <c r="L2056" s="103"/>
      <c r="M2056" s="103"/>
      <c r="N2056" s="34"/>
      <c r="O2056" s="110"/>
      <c r="Q2056" s="253"/>
    </row>
    <row r="2057" spans="1:17" s="114" customFormat="1" x14ac:dyDescent="0.2">
      <c r="A2057" s="39"/>
      <c r="B2057" s="309"/>
      <c r="C2057" s="88"/>
      <c r="E2057" s="339"/>
      <c r="F2057" s="124"/>
      <c r="G2057" s="129"/>
      <c r="H2057" s="130"/>
      <c r="I2057" s="22"/>
      <c r="J2057" s="103"/>
      <c r="K2057" s="34"/>
      <c r="L2057" s="103"/>
      <c r="M2057" s="103"/>
      <c r="N2057" s="34"/>
      <c r="O2057" s="110"/>
      <c r="Q2057" s="253"/>
    </row>
    <row r="2058" spans="1:17" s="114" customFormat="1" x14ac:dyDescent="0.2">
      <c r="A2058" s="39"/>
      <c r="B2058" s="309"/>
      <c r="C2058" s="88"/>
      <c r="E2058" s="339"/>
      <c r="F2058" s="124"/>
      <c r="G2058" s="129"/>
      <c r="H2058" s="130"/>
      <c r="I2058" s="22"/>
      <c r="J2058" s="103"/>
      <c r="K2058" s="34"/>
      <c r="L2058" s="103"/>
      <c r="M2058" s="103"/>
      <c r="N2058" s="34"/>
      <c r="O2058" s="110"/>
      <c r="Q2058" s="253"/>
    </row>
    <row r="2059" spans="1:17" s="114" customFormat="1" x14ac:dyDescent="0.2">
      <c r="A2059" s="39"/>
      <c r="B2059" s="309"/>
      <c r="C2059" s="88"/>
      <c r="E2059" s="339"/>
      <c r="F2059" s="124"/>
      <c r="G2059" s="129"/>
      <c r="H2059" s="130"/>
      <c r="I2059" s="22"/>
      <c r="J2059" s="103"/>
      <c r="K2059" s="34"/>
      <c r="L2059" s="103"/>
      <c r="M2059" s="103"/>
      <c r="N2059" s="34"/>
      <c r="O2059" s="110"/>
      <c r="Q2059" s="253"/>
    </row>
    <row r="2060" spans="1:17" s="114" customFormat="1" x14ac:dyDescent="0.2">
      <c r="A2060" s="39"/>
      <c r="B2060" s="309"/>
      <c r="C2060" s="88"/>
      <c r="E2060" s="339"/>
      <c r="F2060" s="124"/>
      <c r="G2060" s="129"/>
      <c r="H2060" s="130"/>
      <c r="I2060" s="22"/>
      <c r="J2060" s="103"/>
      <c r="K2060" s="34"/>
      <c r="L2060" s="103"/>
      <c r="M2060" s="103"/>
      <c r="N2060" s="34"/>
      <c r="O2060" s="110"/>
      <c r="Q2060" s="253"/>
    </row>
    <row r="2061" spans="1:17" s="114" customFormat="1" x14ac:dyDescent="0.2">
      <c r="A2061" s="39"/>
      <c r="B2061" s="309"/>
      <c r="C2061" s="88"/>
      <c r="E2061" s="339"/>
      <c r="F2061" s="124"/>
      <c r="G2061" s="129"/>
      <c r="H2061" s="130"/>
      <c r="I2061" s="22"/>
      <c r="J2061" s="103"/>
      <c r="K2061" s="34"/>
      <c r="L2061" s="103"/>
      <c r="M2061" s="103"/>
      <c r="N2061" s="34"/>
      <c r="O2061" s="110"/>
      <c r="Q2061" s="253"/>
    </row>
    <row r="2062" spans="1:17" s="114" customFormat="1" x14ac:dyDescent="0.2">
      <c r="A2062" s="39"/>
      <c r="B2062" s="309"/>
      <c r="C2062" s="88"/>
      <c r="E2062" s="339"/>
      <c r="F2062" s="124"/>
      <c r="G2062" s="129"/>
      <c r="H2062" s="130"/>
      <c r="I2062" s="22"/>
      <c r="J2062" s="103"/>
      <c r="K2062" s="34"/>
      <c r="L2062" s="103"/>
      <c r="M2062" s="103"/>
      <c r="N2062" s="34"/>
      <c r="O2062" s="110"/>
      <c r="Q2062" s="253"/>
    </row>
    <row r="2063" spans="1:17" s="114" customFormat="1" x14ac:dyDescent="0.2">
      <c r="A2063" s="39"/>
      <c r="B2063" s="309"/>
      <c r="C2063" s="88"/>
      <c r="E2063" s="339"/>
      <c r="F2063" s="124"/>
      <c r="G2063" s="129"/>
      <c r="H2063" s="130"/>
      <c r="I2063" s="22"/>
      <c r="J2063" s="103"/>
      <c r="K2063" s="34"/>
      <c r="L2063" s="103"/>
      <c r="M2063" s="103"/>
      <c r="N2063" s="34"/>
      <c r="O2063" s="110"/>
      <c r="Q2063" s="253"/>
    </row>
    <row r="2064" spans="1:17" s="114" customFormat="1" x14ac:dyDescent="0.2">
      <c r="A2064" s="39"/>
      <c r="B2064" s="309"/>
      <c r="C2064" s="88"/>
      <c r="E2064" s="339"/>
      <c r="F2064" s="124"/>
      <c r="G2064" s="129"/>
      <c r="H2064" s="130"/>
      <c r="I2064" s="22"/>
      <c r="J2064" s="103"/>
      <c r="K2064" s="34"/>
      <c r="L2064" s="103"/>
      <c r="M2064" s="103"/>
      <c r="N2064" s="34"/>
      <c r="O2064" s="110"/>
      <c r="Q2064" s="253"/>
    </row>
    <row r="2065" spans="1:17" s="114" customFormat="1" x14ac:dyDescent="0.2">
      <c r="A2065" s="39"/>
      <c r="B2065" s="309"/>
      <c r="C2065" s="88"/>
      <c r="E2065" s="339"/>
      <c r="F2065" s="124"/>
      <c r="G2065" s="129"/>
      <c r="H2065" s="130"/>
      <c r="I2065" s="22"/>
      <c r="J2065" s="103"/>
      <c r="K2065" s="34"/>
      <c r="L2065" s="103"/>
      <c r="M2065" s="103"/>
      <c r="N2065" s="34"/>
      <c r="O2065" s="110"/>
      <c r="Q2065" s="253"/>
    </row>
    <row r="2066" spans="1:17" s="114" customFormat="1" x14ac:dyDescent="0.2">
      <c r="A2066" s="39"/>
      <c r="B2066" s="309"/>
      <c r="C2066" s="88"/>
      <c r="E2066" s="339"/>
      <c r="F2066" s="124"/>
      <c r="G2066" s="129"/>
      <c r="H2066" s="130"/>
      <c r="I2066" s="22"/>
      <c r="J2066" s="103"/>
      <c r="K2066" s="34"/>
      <c r="L2066" s="103"/>
      <c r="M2066" s="103"/>
      <c r="N2066" s="34"/>
      <c r="O2066" s="110"/>
      <c r="Q2066" s="253"/>
    </row>
    <row r="2067" spans="1:17" s="114" customFormat="1" x14ac:dyDescent="0.2">
      <c r="A2067" s="39"/>
      <c r="B2067" s="309"/>
      <c r="C2067" s="88"/>
      <c r="E2067" s="339"/>
      <c r="F2067" s="124"/>
      <c r="G2067" s="129"/>
      <c r="H2067" s="130"/>
      <c r="I2067" s="22"/>
      <c r="J2067" s="103"/>
      <c r="K2067" s="34"/>
      <c r="L2067" s="103"/>
      <c r="M2067" s="103"/>
      <c r="N2067" s="34"/>
      <c r="O2067" s="110"/>
      <c r="Q2067" s="253"/>
    </row>
    <row r="2068" spans="1:17" s="114" customFormat="1" x14ac:dyDescent="0.2">
      <c r="A2068" s="39"/>
      <c r="B2068" s="309"/>
      <c r="C2068" s="88"/>
      <c r="E2068" s="339"/>
      <c r="F2068" s="124"/>
      <c r="G2068" s="129"/>
      <c r="H2068" s="130"/>
      <c r="I2068" s="22"/>
      <c r="J2068" s="103"/>
      <c r="K2068" s="34"/>
      <c r="L2068" s="103"/>
      <c r="M2068" s="103"/>
      <c r="N2068" s="34"/>
      <c r="O2068" s="110"/>
      <c r="Q2068" s="253"/>
    </row>
    <row r="2069" spans="1:17" s="114" customFormat="1" x14ac:dyDescent="0.2">
      <c r="A2069" s="39"/>
      <c r="B2069" s="309"/>
      <c r="C2069" s="88"/>
      <c r="E2069" s="339"/>
      <c r="F2069" s="124"/>
      <c r="G2069" s="129"/>
      <c r="H2069" s="130"/>
      <c r="I2069" s="22"/>
      <c r="J2069" s="103"/>
      <c r="K2069" s="34"/>
      <c r="L2069" s="103"/>
      <c r="M2069" s="103"/>
      <c r="N2069" s="34"/>
      <c r="O2069" s="110"/>
      <c r="Q2069" s="253"/>
    </row>
    <row r="2070" spans="1:17" s="114" customFormat="1" x14ac:dyDescent="0.2">
      <c r="A2070" s="39"/>
      <c r="B2070" s="309"/>
      <c r="C2070" s="88"/>
      <c r="E2070" s="339"/>
      <c r="F2070" s="124"/>
      <c r="G2070" s="129"/>
      <c r="H2070" s="130"/>
      <c r="I2070" s="22"/>
      <c r="J2070" s="103"/>
      <c r="K2070" s="34"/>
      <c r="L2070" s="103"/>
      <c r="M2070" s="103"/>
      <c r="N2070" s="34"/>
      <c r="O2070" s="110"/>
      <c r="Q2070" s="253"/>
    </row>
    <row r="2071" spans="1:17" s="114" customFormat="1" x14ac:dyDescent="0.2">
      <c r="A2071" s="39"/>
      <c r="B2071" s="309"/>
      <c r="C2071" s="88"/>
      <c r="E2071" s="339"/>
      <c r="F2071" s="124"/>
      <c r="G2071" s="129"/>
      <c r="H2071" s="130"/>
      <c r="I2071" s="22"/>
      <c r="J2071" s="103"/>
      <c r="K2071" s="34"/>
      <c r="L2071" s="103"/>
      <c r="M2071" s="103"/>
      <c r="N2071" s="34"/>
      <c r="O2071" s="110"/>
      <c r="Q2071" s="253"/>
    </row>
    <row r="2072" spans="1:17" s="114" customFormat="1" x14ac:dyDescent="0.2">
      <c r="A2072" s="39"/>
      <c r="B2072" s="309"/>
      <c r="C2072" s="88"/>
      <c r="E2072" s="339"/>
      <c r="F2072" s="124"/>
      <c r="G2072" s="129"/>
      <c r="H2072" s="130"/>
      <c r="I2072" s="22"/>
      <c r="J2072" s="103"/>
      <c r="K2072" s="34"/>
      <c r="L2072" s="103"/>
      <c r="M2072" s="103"/>
      <c r="N2072" s="34"/>
      <c r="O2072" s="110"/>
      <c r="Q2072" s="253"/>
    </row>
    <row r="2073" spans="1:17" s="114" customFormat="1" x14ac:dyDescent="0.2">
      <c r="A2073" s="39"/>
      <c r="B2073" s="309"/>
      <c r="C2073" s="88"/>
      <c r="E2073" s="339"/>
      <c r="F2073" s="124"/>
      <c r="G2073" s="129"/>
      <c r="H2073" s="130"/>
      <c r="I2073" s="22"/>
      <c r="J2073" s="103"/>
      <c r="K2073" s="34"/>
      <c r="L2073" s="103"/>
      <c r="M2073" s="103"/>
      <c r="N2073" s="34"/>
      <c r="O2073" s="110"/>
      <c r="Q2073" s="253"/>
    </row>
    <row r="2074" spans="1:17" s="114" customFormat="1" x14ac:dyDescent="0.2">
      <c r="A2074" s="39"/>
      <c r="B2074" s="309"/>
      <c r="C2074" s="88"/>
      <c r="E2074" s="339"/>
      <c r="F2074" s="124"/>
      <c r="G2074" s="129"/>
      <c r="H2074" s="130"/>
      <c r="I2074" s="22"/>
      <c r="J2074" s="103"/>
      <c r="K2074" s="34"/>
      <c r="L2074" s="103"/>
      <c r="M2074" s="103"/>
      <c r="N2074" s="34"/>
      <c r="O2074" s="110"/>
      <c r="Q2074" s="253"/>
    </row>
    <row r="2075" spans="1:17" s="114" customFormat="1" x14ac:dyDescent="0.2">
      <c r="A2075" s="39"/>
      <c r="B2075" s="309"/>
      <c r="C2075" s="88"/>
      <c r="E2075" s="339"/>
      <c r="F2075" s="124"/>
      <c r="G2075" s="129"/>
      <c r="H2075" s="130"/>
      <c r="I2075" s="22"/>
      <c r="J2075" s="103"/>
      <c r="K2075" s="34"/>
      <c r="L2075" s="103"/>
      <c r="M2075" s="103"/>
      <c r="N2075" s="34"/>
      <c r="O2075" s="110"/>
      <c r="Q2075" s="253"/>
    </row>
    <row r="2076" spans="1:17" s="114" customFormat="1" x14ac:dyDescent="0.2">
      <c r="A2076" s="39"/>
      <c r="B2076" s="309"/>
      <c r="C2076" s="88"/>
      <c r="E2076" s="339"/>
      <c r="F2076" s="124"/>
      <c r="G2076" s="129"/>
      <c r="H2076" s="130"/>
      <c r="I2076" s="22"/>
      <c r="J2076" s="103"/>
      <c r="K2076" s="34"/>
      <c r="L2076" s="103"/>
      <c r="M2076" s="103"/>
      <c r="N2076" s="34"/>
      <c r="O2076" s="110"/>
      <c r="Q2076" s="253"/>
    </row>
    <row r="2077" spans="1:17" s="114" customFormat="1" x14ac:dyDescent="0.2">
      <c r="A2077" s="39"/>
      <c r="B2077" s="309"/>
      <c r="C2077" s="88"/>
      <c r="E2077" s="339"/>
      <c r="F2077" s="124"/>
      <c r="G2077" s="129"/>
      <c r="H2077" s="130"/>
      <c r="I2077" s="22"/>
      <c r="J2077" s="103"/>
      <c r="K2077" s="34"/>
      <c r="L2077" s="103"/>
      <c r="M2077" s="103"/>
      <c r="N2077" s="34"/>
      <c r="O2077" s="110"/>
      <c r="Q2077" s="253"/>
    </row>
    <row r="2078" spans="1:17" s="114" customFormat="1" x14ac:dyDescent="0.2">
      <c r="A2078" s="39"/>
      <c r="B2078" s="309"/>
      <c r="C2078" s="88"/>
      <c r="E2078" s="339"/>
      <c r="F2078" s="124"/>
      <c r="G2078" s="129"/>
      <c r="H2078" s="130"/>
      <c r="I2078" s="22"/>
      <c r="J2078" s="103"/>
      <c r="K2078" s="34"/>
      <c r="L2078" s="103"/>
      <c r="M2078" s="103"/>
      <c r="N2078" s="34"/>
      <c r="O2078" s="110"/>
      <c r="Q2078" s="253"/>
    </row>
    <row r="2079" spans="1:17" s="114" customFormat="1" x14ac:dyDescent="0.2">
      <c r="A2079" s="39"/>
      <c r="B2079" s="309"/>
      <c r="C2079" s="88"/>
      <c r="E2079" s="339"/>
      <c r="F2079" s="124"/>
      <c r="G2079" s="129"/>
      <c r="H2079" s="130"/>
      <c r="I2079" s="22"/>
      <c r="J2079" s="103"/>
      <c r="K2079" s="34"/>
      <c r="L2079" s="103"/>
      <c r="M2079" s="103"/>
      <c r="N2079" s="34"/>
      <c r="O2079" s="110"/>
      <c r="Q2079" s="253"/>
    </row>
    <row r="2080" spans="1:17" s="114" customFormat="1" x14ac:dyDescent="0.2">
      <c r="A2080" s="39"/>
      <c r="B2080" s="309"/>
      <c r="C2080" s="88"/>
      <c r="E2080" s="339"/>
      <c r="F2080" s="124"/>
      <c r="G2080" s="129"/>
      <c r="H2080" s="130"/>
      <c r="I2080" s="22"/>
      <c r="J2080" s="103"/>
      <c r="K2080" s="34"/>
      <c r="L2080" s="103"/>
      <c r="M2080" s="103"/>
      <c r="N2080" s="34"/>
      <c r="O2080" s="110"/>
      <c r="Q2080" s="253"/>
    </row>
    <row r="2081" spans="1:17" s="114" customFormat="1" x14ac:dyDescent="0.2">
      <c r="A2081" s="39"/>
      <c r="B2081" s="309"/>
      <c r="C2081" s="88"/>
      <c r="E2081" s="339"/>
      <c r="F2081" s="124"/>
      <c r="G2081" s="129"/>
      <c r="H2081" s="130"/>
      <c r="I2081" s="22"/>
      <c r="J2081" s="103"/>
      <c r="K2081" s="34"/>
      <c r="L2081" s="103"/>
      <c r="M2081" s="103"/>
      <c r="N2081" s="34"/>
      <c r="O2081" s="110"/>
      <c r="Q2081" s="253"/>
    </row>
    <row r="2082" spans="1:17" s="114" customFormat="1" x14ac:dyDescent="0.2">
      <c r="A2082" s="39"/>
      <c r="B2082" s="309"/>
      <c r="C2082" s="88"/>
      <c r="E2082" s="339"/>
      <c r="F2082" s="124"/>
      <c r="G2082" s="129"/>
      <c r="H2082" s="130"/>
      <c r="I2082" s="22"/>
      <c r="J2082" s="103"/>
      <c r="K2082" s="34"/>
      <c r="L2082" s="103"/>
      <c r="M2082" s="103"/>
      <c r="N2082" s="34"/>
      <c r="O2082" s="110"/>
      <c r="Q2082" s="253"/>
    </row>
    <row r="2083" spans="1:17" s="114" customFormat="1" x14ac:dyDescent="0.2">
      <c r="A2083" s="39"/>
      <c r="B2083" s="309"/>
      <c r="C2083" s="88"/>
      <c r="E2083" s="339"/>
      <c r="F2083" s="124"/>
      <c r="G2083" s="129"/>
      <c r="H2083" s="130"/>
      <c r="I2083" s="22"/>
      <c r="J2083" s="103"/>
      <c r="K2083" s="34"/>
      <c r="L2083" s="103"/>
      <c r="M2083" s="103"/>
      <c r="N2083" s="34"/>
      <c r="O2083" s="110"/>
      <c r="Q2083" s="253"/>
    </row>
    <row r="2084" spans="1:17" s="114" customFormat="1" x14ac:dyDescent="0.2">
      <c r="A2084" s="39"/>
      <c r="B2084" s="309"/>
      <c r="C2084" s="88"/>
      <c r="E2084" s="339"/>
      <c r="F2084" s="124"/>
      <c r="G2084" s="129"/>
      <c r="H2084" s="130"/>
      <c r="I2084" s="22"/>
      <c r="J2084" s="103"/>
      <c r="K2084" s="34"/>
      <c r="L2084" s="103"/>
      <c r="M2084" s="103"/>
      <c r="N2084" s="34"/>
      <c r="O2084" s="110"/>
      <c r="Q2084" s="253"/>
    </row>
    <row r="2085" spans="1:17" s="114" customFormat="1" x14ac:dyDescent="0.2">
      <c r="A2085" s="39"/>
      <c r="B2085" s="309"/>
      <c r="C2085" s="88"/>
      <c r="E2085" s="339"/>
      <c r="F2085" s="124"/>
      <c r="G2085" s="129"/>
      <c r="H2085" s="130"/>
      <c r="I2085" s="22"/>
      <c r="J2085" s="103"/>
      <c r="K2085" s="34"/>
      <c r="L2085" s="103"/>
      <c r="M2085" s="103"/>
      <c r="N2085" s="34"/>
      <c r="O2085" s="110"/>
      <c r="Q2085" s="253"/>
    </row>
    <row r="2086" spans="1:17" s="114" customFormat="1" x14ac:dyDescent="0.2">
      <c r="A2086" s="39"/>
      <c r="B2086" s="309"/>
      <c r="C2086" s="88"/>
      <c r="E2086" s="339"/>
      <c r="F2086" s="124"/>
      <c r="G2086" s="129"/>
      <c r="H2086" s="130"/>
      <c r="I2086" s="22"/>
      <c r="J2086" s="103"/>
      <c r="K2086" s="34"/>
      <c r="L2086" s="103"/>
      <c r="M2086" s="103"/>
      <c r="N2086" s="34"/>
      <c r="O2086" s="110"/>
      <c r="Q2086" s="253"/>
    </row>
    <row r="2087" spans="1:17" s="114" customFormat="1" x14ac:dyDescent="0.2">
      <c r="A2087" s="39"/>
      <c r="B2087" s="309"/>
      <c r="C2087" s="88"/>
      <c r="E2087" s="339"/>
      <c r="F2087" s="124"/>
      <c r="G2087" s="129"/>
      <c r="H2087" s="130"/>
      <c r="I2087" s="22"/>
      <c r="J2087" s="103"/>
      <c r="K2087" s="34"/>
      <c r="L2087" s="103"/>
      <c r="M2087" s="103"/>
      <c r="N2087" s="34"/>
      <c r="O2087" s="110"/>
      <c r="Q2087" s="253"/>
    </row>
    <row r="2088" spans="1:17" s="114" customFormat="1" x14ac:dyDescent="0.2">
      <c r="A2088" s="39"/>
      <c r="B2088" s="309"/>
      <c r="C2088" s="88"/>
      <c r="E2088" s="339"/>
      <c r="F2088" s="124"/>
      <c r="G2088" s="129"/>
      <c r="H2088" s="130"/>
      <c r="I2088" s="22"/>
      <c r="J2088" s="103"/>
      <c r="K2088" s="34"/>
      <c r="L2088" s="103"/>
      <c r="M2088" s="103"/>
      <c r="N2088" s="34"/>
      <c r="O2088" s="110"/>
      <c r="Q2088" s="253"/>
    </row>
    <row r="2089" spans="1:17" s="114" customFormat="1" x14ac:dyDescent="0.2">
      <c r="A2089" s="39"/>
      <c r="B2089" s="309"/>
      <c r="C2089" s="88"/>
      <c r="E2089" s="339"/>
      <c r="F2089" s="124"/>
      <c r="G2089" s="129"/>
      <c r="H2089" s="130"/>
      <c r="I2089" s="22"/>
      <c r="J2089" s="103"/>
      <c r="K2089" s="34"/>
      <c r="L2089" s="103"/>
      <c r="M2089" s="103"/>
      <c r="N2089" s="34"/>
      <c r="O2089" s="110"/>
      <c r="Q2089" s="253"/>
    </row>
    <row r="2090" spans="1:17" s="114" customFormat="1" x14ac:dyDescent="0.2">
      <c r="A2090" s="39"/>
      <c r="B2090" s="309"/>
      <c r="C2090" s="88"/>
      <c r="E2090" s="339"/>
      <c r="F2090" s="124"/>
      <c r="G2090" s="129"/>
      <c r="H2090" s="130"/>
      <c r="I2090" s="22"/>
      <c r="J2090" s="103"/>
      <c r="K2090" s="34"/>
      <c r="L2090" s="103"/>
      <c r="M2090" s="103"/>
      <c r="N2090" s="34"/>
      <c r="O2090" s="110"/>
      <c r="Q2090" s="253"/>
    </row>
    <row r="2091" spans="1:17" s="114" customFormat="1" x14ac:dyDescent="0.2">
      <c r="A2091" s="39"/>
      <c r="B2091" s="309"/>
      <c r="C2091" s="88"/>
      <c r="E2091" s="339"/>
      <c r="F2091" s="124"/>
      <c r="G2091" s="129"/>
      <c r="H2091" s="130"/>
      <c r="I2091" s="22"/>
      <c r="J2091" s="103"/>
      <c r="K2091" s="34"/>
      <c r="L2091" s="103"/>
      <c r="M2091" s="103"/>
      <c r="N2091" s="34"/>
      <c r="O2091" s="110"/>
      <c r="Q2091" s="253"/>
    </row>
    <row r="2092" spans="1:17" s="114" customFormat="1" x14ac:dyDescent="0.2">
      <c r="A2092" s="39"/>
      <c r="B2092" s="309"/>
      <c r="C2092" s="88"/>
      <c r="E2092" s="339"/>
      <c r="F2092" s="124"/>
      <c r="G2092" s="129"/>
      <c r="H2092" s="130"/>
      <c r="I2092" s="22"/>
      <c r="J2092" s="103"/>
      <c r="K2092" s="34"/>
      <c r="L2092" s="103"/>
      <c r="M2092" s="103"/>
      <c r="N2092" s="34"/>
      <c r="O2092" s="110"/>
      <c r="Q2092" s="253"/>
    </row>
    <row r="2093" spans="1:17" s="114" customFormat="1" x14ac:dyDescent="0.2">
      <c r="A2093" s="39"/>
      <c r="B2093" s="309"/>
      <c r="C2093" s="88"/>
      <c r="E2093" s="339"/>
      <c r="F2093" s="124"/>
      <c r="G2093" s="129"/>
      <c r="H2093" s="130"/>
      <c r="I2093" s="22"/>
      <c r="J2093" s="103"/>
      <c r="K2093" s="34"/>
      <c r="L2093" s="103"/>
      <c r="M2093" s="103"/>
      <c r="N2093" s="34"/>
      <c r="O2093" s="110"/>
      <c r="Q2093" s="253"/>
    </row>
    <row r="2094" spans="1:17" s="114" customFormat="1" x14ac:dyDescent="0.2">
      <c r="A2094" s="39"/>
      <c r="B2094" s="309"/>
      <c r="C2094" s="88"/>
      <c r="E2094" s="339"/>
      <c r="F2094" s="124"/>
      <c r="G2094" s="129"/>
      <c r="H2094" s="130"/>
      <c r="I2094" s="22"/>
      <c r="J2094" s="103"/>
      <c r="K2094" s="34"/>
      <c r="L2094" s="103"/>
      <c r="M2094" s="103"/>
      <c r="N2094" s="34"/>
      <c r="O2094" s="110"/>
      <c r="Q2094" s="253"/>
    </row>
    <row r="2095" spans="1:17" s="114" customFormat="1" x14ac:dyDescent="0.2">
      <c r="A2095" s="39"/>
      <c r="B2095" s="309"/>
      <c r="C2095" s="88"/>
      <c r="E2095" s="339"/>
      <c r="F2095" s="124"/>
      <c r="G2095" s="129"/>
      <c r="H2095" s="130"/>
      <c r="I2095" s="22"/>
      <c r="J2095" s="103"/>
      <c r="K2095" s="34"/>
      <c r="L2095" s="103"/>
      <c r="M2095" s="103"/>
      <c r="N2095" s="34"/>
      <c r="O2095" s="110"/>
      <c r="Q2095" s="253"/>
    </row>
    <row r="2096" spans="1:17" s="114" customFormat="1" x14ac:dyDescent="0.2">
      <c r="A2096" s="39"/>
      <c r="B2096" s="309"/>
      <c r="C2096" s="88"/>
      <c r="E2096" s="339"/>
      <c r="F2096" s="124"/>
      <c r="G2096" s="129"/>
      <c r="H2096" s="130"/>
      <c r="I2096" s="22"/>
      <c r="J2096" s="103"/>
      <c r="K2096" s="34"/>
      <c r="L2096" s="103"/>
      <c r="M2096" s="103"/>
      <c r="N2096" s="34"/>
      <c r="O2096" s="110"/>
      <c r="Q2096" s="253"/>
    </row>
    <row r="2097" spans="1:17" s="114" customFormat="1" x14ac:dyDescent="0.2">
      <c r="A2097" s="39"/>
      <c r="B2097" s="309"/>
      <c r="C2097" s="88"/>
      <c r="E2097" s="339"/>
      <c r="F2097" s="124"/>
      <c r="G2097" s="129"/>
      <c r="H2097" s="130"/>
      <c r="I2097" s="22"/>
      <c r="J2097" s="103"/>
      <c r="K2097" s="34"/>
      <c r="L2097" s="103"/>
      <c r="M2097" s="103"/>
      <c r="N2097" s="34"/>
      <c r="O2097" s="110"/>
      <c r="Q2097" s="253"/>
    </row>
    <row r="2098" spans="1:17" s="114" customFormat="1" x14ac:dyDescent="0.2">
      <c r="A2098" s="39"/>
      <c r="B2098" s="309"/>
      <c r="C2098" s="88"/>
      <c r="E2098" s="339"/>
      <c r="F2098" s="124"/>
      <c r="G2098" s="129"/>
      <c r="H2098" s="130"/>
      <c r="I2098" s="22"/>
      <c r="J2098" s="103"/>
      <c r="K2098" s="34"/>
      <c r="L2098" s="103"/>
      <c r="M2098" s="103"/>
      <c r="N2098" s="34"/>
      <c r="O2098" s="110"/>
      <c r="Q2098" s="253"/>
    </row>
    <row r="2099" spans="1:17" s="114" customFormat="1" x14ac:dyDescent="0.2">
      <c r="A2099" s="39"/>
      <c r="B2099" s="309"/>
      <c r="C2099" s="88"/>
      <c r="E2099" s="339"/>
      <c r="F2099" s="124"/>
      <c r="G2099" s="129"/>
      <c r="H2099" s="130"/>
      <c r="I2099" s="22"/>
      <c r="J2099" s="103"/>
      <c r="K2099" s="34"/>
      <c r="L2099" s="103"/>
      <c r="M2099" s="103"/>
      <c r="N2099" s="34"/>
      <c r="O2099" s="110"/>
      <c r="Q2099" s="253"/>
    </row>
    <row r="2100" spans="1:17" s="114" customFormat="1" x14ac:dyDescent="0.2">
      <c r="A2100" s="39"/>
      <c r="B2100" s="309"/>
      <c r="C2100" s="88"/>
      <c r="E2100" s="339"/>
      <c r="F2100" s="124"/>
      <c r="G2100" s="129"/>
      <c r="H2100" s="130"/>
      <c r="I2100" s="22"/>
      <c r="J2100" s="103"/>
      <c r="K2100" s="34"/>
      <c r="L2100" s="103"/>
      <c r="M2100" s="103"/>
      <c r="N2100" s="34"/>
      <c r="O2100" s="110"/>
      <c r="Q2100" s="253"/>
    </row>
    <row r="2101" spans="1:17" s="114" customFormat="1" x14ac:dyDescent="0.2">
      <c r="A2101" s="39"/>
      <c r="B2101" s="309"/>
      <c r="C2101" s="88"/>
      <c r="E2101" s="339"/>
      <c r="F2101" s="124"/>
      <c r="G2101" s="129"/>
      <c r="H2101" s="130"/>
      <c r="I2101" s="22"/>
      <c r="J2101" s="103"/>
      <c r="K2101" s="34"/>
      <c r="L2101" s="103"/>
      <c r="M2101" s="103"/>
      <c r="N2101" s="34"/>
      <c r="O2101" s="110"/>
      <c r="Q2101" s="253"/>
    </row>
    <row r="2102" spans="1:17" s="114" customFormat="1" x14ac:dyDescent="0.2">
      <c r="A2102" s="39"/>
      <c r="B2102" s="309"/>
      <c r="C2102" s="88"/>
      <c r="E2102" s="339"/>
      <c r="F2102" s="124"/>
      <c r="G2102" s="129"/>
      <c r="H2102" s="130"/>
      <c r="I2102" s="22"/>
      <c r="J2102" s="103"/>
      <c r="K2102" s="34"/>
      <c r="L2102" s="103"/>
      <c r="M2102" s="103"/>
      <c r="N2102" s="34"/>
      <c r="O2102" s="110"/>
      <c r="Q2102" s="253"/>
    </row>
    <row r="2103" spans="1:17" s="114" customFormat="1" x14ac:dyDescent="0.2">
      <c r="A2103" s="39"/>
      <c r="B2103" s="309"/>
      <c r="C2103" s="88"/>
      <c r="E2103" s="339"/>
      <c r="F2103" s="124"/>
      <c r="G2103" s="129"/>
      <c r="H2103" s="130"/>
      <c r="I2103" s="22"/>
      <c r="J2103" s="103"/>
      <c r="K2103" s="34"/>
      <c r="L2103" s="103"/>
      <c r="M2103" s="103"/>
      <c r="N2103" s="34"/>
      <c r="O2103" s="110"/>
      <c r="Q2103" s="253"/>
    </row>
    <row r="2104" spans="1:17" s="114" customFormat="1" x14ac:dyDescent="0.2">
      <c r="A2104" s="39"/>
      <c r="B2104" s="309"/>
      <c r="C2104" s="88"/>
      <c r="E2104" s="339"/>
      <c r="F2104" s="124"/>
      <c r="G2104" s="129"/>
      <c r="H2104" s="130"/>
      <c r="I2104" s="22"/>
      <c r="J2104" s="103"/>
      <c r="K2104" s="34"/>
      <c r="L2104" s="103"/>
      <c r="M2104" s="103"/>
      <c r="N2104" s="34"/>
      <c r="O2104" s="110"/>
      <c r="Q2104" s="253"/>
    </row>
    <row r="2105" spans="1:17" s="114" customFormat="1" x14ac:dyDescent="0.2">
      <c r="A2105" s="39"/>
      <c r="B2105" s="309"/>
      <c r="C2105" s="88"/>
      <c r="E2105" s="339"/>
      <c r="F2105" s="124"/>
      <c r="G2105" s="129"/>
      <c r="H2105" s="130"/>
      <c r="I2105" s="22"/>
      <c r="J2105" s="103"/>
      <c r="K2105" s="34"/>
      <c r="L2105" s="103"/>
      <c r="M2105" s="103"/>
      <c r="N2105" s="34"/>
      <c r="O2105" s="110"/>
      <c r="Q2105" s="253"/>
    </row>
    <row r="2106" spans="1:17" s="114" customFormat="1" x14ac:dyDescent="0.2">
      <c r="A2106" s="39"/>
      <c r="B2106" s="309"/>
      <c r="C2106" s="88"/>
      <c r="E2106" s="339"/>
      <c r="F2106" s="124"/>
      <c r="G2106" s="129"/>
      <c r="H2106" s="130"/>
      <c r="I2106" s="22"/>
      <c r="J2106" s="103"/>
      <c r="K2106" s="34"/>
      <c r="L2106" s="103"/>
      <c r="M2106" s="103"/>
      <c r="N2106" s="34"/>
      <c r="O2106" s="110"/>
      <c r="Q2106" s="253"/>
    </row>
    <row r="2107" spans="1:17" s="114" customFormat="1" x14ac:dyDescent="0.2">
      <c r="A2107" s="39"/>
      <c r="B2107" s="309"/>
      <c r="C2107" s="88"/>
      <c r="E2107" s="339"/>
      <c r="F2107" s="124"/>
      <c r="G2107" s="129"/>
      <c r="H2107" s="130"/>
      <c r="I2107" s="22"/>
      <c r="J2107" s="103"/>
      <c r="K2107" s="34"/>
      <c r="L2107" s="103"/>
      <c r="M2107" s="103"/>
      <c r="N2107" s="34"/>
      <c r="O2107" s="110"/>
      <c r="Q2107" s="253"/>
    </row>
    <row r="2108" spans="1:17" s="114" customFormat="1" x14ac:dyDescent="0.2">
      <c r="A2108" s="39"/>
      <c r="B2108" s="309"/>
      <c r="C2108" s="88"/>
      <c r="E2108" s="339"/>
      <c r="F2108" s="124"/>
      <c r="G2108" s="129"/>
      <c r="H2108" s="130"/>
      <c r="I2108" s="22"/>
      <c r="J2108" s="103"/>
      <c r="K2108" s="34"/>
      <c r="L2108" s="103"/>
      <c r="M2108" s="103"/>
      <c r="N2108" s="34"/>
      <c r="O2108" s="110"/>
      <c r="Q2108" s="253"/>
    </row>
    <row r="2109" spans="1:17" s="114" customFormat="1" x14ac:dyDescent="0.2">
      <c r="A2109" s="39"/>
      <c r="B2109" s="309"/>
      <c r="C2109" s="88"/>
      <c r="E2109" s="339"/>
      <c r="F2109" s="124"/>
      <c r="G2109" s="129"/>
      <c r="H2109" s="130"/>
      <c r="I2109" s="22"/>
      <c r="J2109" s="103"/>
      <c r="K2109" s="34"/>
      <c r="L2109" s="103"/>
      <c r="M2109" s="103"/>
      <c r="N2109" s="34"/>
      <c r="O2109" s="110"/>
      <c r="Q2109" s="253"/>
    </row>
    <row r="2110" spans="1:17" s="114" customFormat="1" x14ac:dyDescent="0.2">
      <c r="A2110" s="39"/>
      <c r="B2110" s="309"/>
      <c r="C2110" s="88"/>
      <c r="E2110" s="339"/>
      <c r="F2110" s="124"/>
      <c r="G2110" s="129"/>
      <c r="H2110" s="130"/>
      <c r="I2110" s="22"/>
      <c r="J2110" s="103"/>
      <c r="K2110" s="34"/>
      <c r="L2110" s="103"/>
      <c r="M2110" s="103"/>
      <c r="N2110" s="34"/>
      <c r="O2110" s="110"/>
      <c r="Q2110" s="253"/>
    </row>
    <row r="2111" spans="1:17" s="114" customFormat="1" x14ac:dyDescent="0.2">
      <c r="A2111" s="39"/>
      <c r="B2111" s="309"/>
      <c r="C2111" s="88"/>
      <c r="E2111" s="339"/>
      <c r="F2111" s="124"/>
      <c r="G2111" s="129"/>
      <c r="H2111" s="130"/>
      <c r="I2111" s="22"/>
      <c r="J2111" s="103"/>
      <c r="K2111" s="34"/>
      <c r="L2111" s="103"/>
      <c r="M2111" s="103"/>
      <c r="N2111" s="34"/>
      <c r="O2111" s="110"/>
      <c r="Q2111" s="253"/>
    </row>
    <row r="2112" spans="1:17" s="114" customFormat="1" x14ac:dyDescent="0.2">
      <c r="A2112" s="39"/>
      <c r="B2112" s="309"/>
      <c r="C2112" s="88"/>
      <c r="E2112" s="339"/>
      <c r="F2112" s="124"/>
      <c r="G2112" s="129"/>
      <c r="H2112" s="130"/>
      <c r="I2112" s="22"/>
      <c r="J2112" s="103"/>
      <c r="K2112" s="34"/>
      <c r="L2112" s="103"/>
      <c r="M2112" s="103"/>
      <c r="N2112" s="34"/>
      <c r="O2112" s="110"/>
      <c r="Q2112" s="253"/>
    </row>
    <row r="2113" spans="1:17" s="114" customFormat="1" x14ac:dyDescent="0.2">
      <c r="A2113" s="39"/>
      <c r="B2113" s="309"/>
      <c r="C2113" s="88"/>
      <c r="E2113" s="339"/>
      <c r="F2113" s="124"/>
      <c r="G2113" s="129"/>
      <c r="H2113" s="130"/>
      <c r="I2113" s="22"/>
      <c r="J2113" s="103"/>
      <c r="K2113" s="34"/>
      <c r="L2113" s="103"/>
      <c r="M2113" s="103"/>
      <c r="N2113" s="34"/>
      <c r="O2113" s="110"/>
      <c r="Q2113" s="253"/>
    </row>
    <row r="2114" spans="1:17" s="114" customFormat="1" x14ac:dyDescent="0.2">
      <c r="A2114" s="39"/>
      <c r="B2114" s="309"/>
      <c r="C2114" s="88"/>
      <c r="E2114" s="339"/>
      <c r="F2114" s="124"/>
      <c r="G2114" s="129"/>
      <c r="H2114" s="130"/>
      <c r="I2114" s="22"/>
      <c r="J2114" s="103"/>
      <c r="K2114" s="34"/>
      <c r="L2114" s="103"/>
      <c r="M2114" s="103"/>
      <c r="N2114" s="34"/>
      <c r="O2114" s="110"/>
      <c r="Q2114" s="253"/>
    </row>
    <row r="2115" spans="1:17" s="114" customFormat="1" x14ac:dyDescent="0.2">
      <c r="A2115" s="39"/>
      <c r="B2115" s="309"/>
      <c r="C2115" s="88"/>
      <c r="E2115" s="339"/>
      <c r="F2115" s="124"/>
      <c r="G2115" s="129"/>
      <c r="H2115" s="130"/>
      <c r="I2115" s="22"/>
      <c r="J2115" s="103"/>
      <c r="K2115" s="34"/>
      <c r="L2115" s="103"/>
      <c r="M2115" s="103"/>
      <c r="N2115" s="34"/>
      <c r="O2115" s="110"/>
      <c r="Q2115" s="253"/>
    </row>
    <row r="2116" spans="1:17" s="114" customFormat="1" x14ac:dyDescent="0.2">
      <c r="A2116" s="39"/>
      <c r="B2116" s="309"/>
      <c r="C2116" s="88"/>
      <c r="E2116" s="339"/>
      <c r="F2116" s="124"/>
      <c r="G2116" s="129"/>
      <c r="H2116" s="130"/>
      <c r="I2116" s="22"/>
      <c r="J2116" s="103"/>
      <c r="K2116" s="34"/>
      <c r="L2116" s="103"/>
      <c r="M2116" s="103"/>
      <c r="N2116" s="34"/>
      <c r="O2116" s="110"/>
      <c r="Q2116" s="253"/>
    </row>
    <row r="2117" spans="1:17" s="114" customFormat="1" x14ac:dyDescent="0.2">
      <c r="A2117" s="39"/>
      <c r="B2117" s="309"/>
      <c r="C2117" s="88"/>
      <c r="E2117" s="339"/>
      <c r="F2117" s="124"/>
      <c r="G2117" s="129"/>
      <c r="H2117" s="130"/>
      <c r="I2117" s="22"/>
      <c r="J2117" s="103"/>
      <c r="K2117" s="34"/>
      <c r="L2117" s="103"/>
      <c r="M2117" s="103"/>
      <c r="N2117" s="34"/>
      <c r="O2117" s="110"/>
      <c r="Q2117" s="253"/>
    </row>
    <row r="2118" spans="1:17" s="114" customFormat="1" x14ac:dyDescent="0.2">
      <c r="A2118" s="39"/>
      <c r="B2118" s="309"/>
      <c r="C2118" s="88"/>
      <c r="E2118" s="339"/>
      <c r="F2118" s="124"/>
      <c r="G2118" s="129"/>
      <c r="H2118" s="130"/>
      <c r="I2118" s="22"/>
      <c r="J2118" s="103"/>
      <c r="K2118" s="34"/>
      <c r="L2118" s="103"/>
      <c r="M2118" s="103"/>
      <c r="N2118" s="34"/>
      <c r="O2118" s="110"/>
      <c r="Q2118" s="253"/>
    </row>
    <row r="2119" spans="1:17" s="114" customFormat="1" x14ac:dyDescent="0.2">
      <c r="A2119" s="39"/>
      <c r="B2119" s="309"/>
      <c r="C2119" s="88"/>
      <c r="E2119" s="339"/>
      <c r="F2119" s="124"/>
      <c r="G2119" s="129"/>
      <c r="H2119" s="130"/>
      <c r="I2119" s="22"/>
      <c r="J2119" s="103"/>
      <c r="K2119" s="34"/>
      <c r="L2119" s="103"/>
      <c r="M2119" s="103"/>
      <c r="N2119" s="34"/>
      <c r="O2119" s="110"/>
      <c r="Q2119" s="253"/>
    </row>
    <row r="2120" spans="1:17" s="114" customFormat="1" x14ac:dyDescent="0.2">
      <c r="A2120" s="39"/>
      <c r="B2120" s="309"/>
      <c r="C2120" s="88"/>
      <c r="E2120" s="339"/>
      <c r="F2120" s="124"/>
      <c r="G2120" s="129"/>
      <c r="H2120" s="130"/>
      <c r="I2120" s="22"/>
      <c r="J2120" s="103"/>
      <c r="K2120" s="34"/>
      <c r="L2120" s="103"/>
      <c r="M2120" s="103"/>
      <c r="N2120" s="34"/>
      <c r="O2120" s="110"/>
      <c r="Q2120" s="253"/>
    </row>
    <row r="2121" spans="1:17" s="114" customFormat="1" x14ac:dyDescent="0.2">
      <c r="A2121" s="39"/>
      <c r="B2121" s="309"/>
      <c r="C2121" s="88"/>
      <c r="E2121" s="339"/>
      <c r="F2121" s="124"/>
      <c r="G2121" s="129"/>
      <c r="H2121" s="130"/>
      <c r="I2121" s="22"/>
      <c r="J2121" s="103"/>
      <c r="K2121" s="34"/>
      <c r="L2121" s="103"/>
      <c r="M2121" s="103"/>
      <c r="N2121" s="34"/>
      <c r="O2121" s="110"/>
      <c r="Q2121" s="253"/>
    </row>
    <row r="2122" spans="1:17" s="114" customFormat="1" x14ac:dyDescent="0.2">
      <c r="A2122" s="39"/>
      <c r="B2122" s="309"/>
      <c r="C2122" s="88"/>
      <c r="E2122" s="339"/>
      <c r="F2122" s="124"/>
      <c r="G2122" s="129"/>
      <c r="H2122" s="130"/>
      <c r="I2122" s="22"/>
      <c r="J2122" s="103"/>
      <c r="K2122" s="34"/>
      <c r="L2122" s="103"/>
      <c r="M2122" s="103"/>
      <c r="N2122" s="34"/>
      <c r="O2122" s="110"/>
      <c r="Q2122" s="253"/>
    </row>
    <row r="2123" spans="1:17" s="114" customFormat="1" x14ac:dyDescent="0.2">
      <c r="A2123" s="39"/>
      <c r="B2123" s="309"/>
      <c r="C2123" s="88"/>
      <c r="E2123" s="339"/>
      <c r="F2123" s="124"/>
      <c r="G2123" s="129"/>
      <c r="H2123" s="130"/>
      <c r="I2123" s="22"/>
      <c r="J2123" s="103"/>
      <c r="K2123" s="34"/>
      <c r="L2123" s="103"/>
      <c r="M2123" s="103"/>
      <c r="N2123" s="34"/>
      <c r="O2123" s="110"/>
      <c r="Q2123" s="253"/>
    </row>
    <row r="2124" spans="1:17" s="114" customFormat="1" x14ac:dyDescent="0.2">
      <c r="A2124" s="39"/>
      <c r="B2124" s="309"/>
      <c r="C2124" s="88"/>
      <c r="E2124" s="339"/>
      <c r="F2124" s="124"/>
      <c r="G2124" s="129"/>
      <c r="H2124" s="130"/>
      <c r="I2124" s="22"/>
      <c r="J2124" s="103"/>
      <c r="K2124" s="34"/>
      <c r="L2124" s="103"/>
      <c r="M2124" s="103"/>
      <c r="N2124" s="34"/>
      <c r="O2124" s="110"/>
      <c r="Q2124" s="253"/>
    </row>
    <row r="2125" spans="1:17" s="114" customFormat="1" x14ac:dyDescent="0.2">
      <c r="A2125" s="39"/>
      <c r="B2125" s="309"/>
      <c r="C2125" s="88"/>
      <c r="E2125" s="339"/>
      <c r="F2125" s="124"/>
      <c r="G2125" s="129"/>
      <c r="H2125" s="130"/>
      <c r="I2125" s="22"/>
      <c r="J2125" s="103"/>
      <c r="K2125" s="34"/>
      <c r="L2125" s="103"/>
      <c r="M2125" s="103"/>
      <c r="N2125" s="34"/>
      <c r="O2125" s="110"/>
      <c r="Q2125" s="253"/>
    </row>
    <row r="2126" spans="1:17" s="114" customFormat="1" x14ac:dyDescent="0.2">
      <c r="A2126" s="39"/>
      <c r="B2126" s="309"/>
      <c r="C2126" s="88"/>
      <c r="E2126" s="339"/>
      <c r="F2126" s="124"/>
      <c r="G2126" s="129"/>
      <c r="H2126" s="130"/>
      <c r="I2126" s="22"/>
      <c r="J2126" s="103"/>
      <c r="K2126" s="34"/>
      <c r="L2126" s="103"/>
      <c r="M2126" s="103"/>
      <c r="N2126" s="34"/>
      <c r="O2126" s="110"/>
      <c r="Q2126" s="253"/>
    </row>
    <row r="2127" spans="1:17" s="114" customFormat="1" x14ac:dyDescent="0.2">
      <c r="A2127" s="39"/>
      <c r="B2127" s="309"/>
      <c r="C2127" s="88"/>
      <c r="E2127" s="339"/>
      <c r="F2127" s="124"/>
      <c r="G2127" s="129"/>
      <c r="H2127" s="130"/>
      <c r="I2127" s="22"/>
      <c r="J2127" s="103"/>
      <c r="K2127" s="34"/>
      <c r="L2127" s="103"/>
      <c r="M2127" s="103"/>
      <c r="N2127" s="34"/>
      <c r="O2127" s="110"/>
      <c r="Q2127" s="253"/>
    </row>
    <row r="2128" spans="1:17" s="114" customFormat="1" x14ac:dyDescent="0.2">
      <c r="A2128" s="39"/>
      <c r="B2128" s="309"/>
      <c r="C2128" s="88"/>
      <c r="E2128" s="339"/>
      <c r="F2128" s="124"/>
      <c r="G2128" s="129"/>
      <c r="H2128" s="130"/>
      <c r="I2128" s="22"/>
      <c r="J2128" s="103"/>
      <c r="K2128" s="34"/>
      <c r="L2128" s="103"/>
      <c r="M2128" s="103"/>
      <c r="N2128" s="34"/>
      <c r="O2128" s="110"/>
      <c r="Q2128" s="253"/>
    </row>
    <row r="2129" spans="1:17" s="114" customFormat="1" x14ac:dyDescent="0.2">
      <c r="A2129" s="39"/>
      <c r="B2129" s="309"/>
      <c r="C2129" s="88"/>
      <c r="E2129" s="339"/>
      <c r="F2129" s="124"/>
      <c r="G2129" s="129"/>
      <c r="H2129" s="130"/>
      <c r="I2129" s="22"/>
      <c r="J2129" s="103"/>
      <c r="K2129" s="34"/>
      <c r="L2129" s="103"/>
      <c r="M2129" s="103"/>
      <c r="N2129" s="34"/>
      <c r="O2129" s="110"/>
      <c r="Q2129" s="253"/>
    </row>
    <row r="2130" spans="1:17" s="114" customFormat="1" x14ac:dyDescent="0.2">
      <c r="A2130" s="39"/>
      <c r="B2130" s="309"/>
      <c r="C2130" s="88"/>
      <c r="E2130" s="339"/>
      <c r="F2130" s="124"/>
      <c r="G2130" s="129"/>
      <c r="H2130" s="130"/>
      <c r="I2130" s="22"/>
      <c r="J2130" s="103"/>
      <c r="K2130" s="34"/>
      <c r="L2130" s="103"/>
      <c r="M2130" s="103"/>
      <c r="N2130" s="34"/>
      <c r="O2130" s="110"/>
      <c r="Q2130" s="253"/>
    </row>
    <row r="2131" spans="1:17" s="114" customFormat="1" x14ac:dyDescent="0.2">
      <c r="A2131" s="39"/>
      <c r="B2131" s="309"/>
      <c r="C2131" s="88"/>
      <c r="E2131" s="339"/>
      <c r="F2131" s="124"/>
      <c r="G2131" s="129"/>
      <c r="H2131" s="130"/>
      <c r="I2131" s="22"/>
      <c r="J2131" s="103"/>
      <c r="K2131" s="34"/>
      <c r="L2131" s="103"/>
      <c r="M2131" s="103"/>
      <c r="N2131" s="34"/>
      <c r="O2131" s="110"/>
      <c r="Q2131" s="253"/>
    </row>
    <row r="2132" spans="1:17" s="114" customFormat="1" x14ac:dyDescent="0.2">
      <c r="A2132" s="39"/>
      <c r="B2132" s="309"/>
      <c r="C2132" s="88"/>
      <c r="E2132" s="339"/>
      <c r="F2132" s="124"/>
      <c r="G2132" s="129"/>
      <c r="H2132" s="130"/>
      <c r="I2132" s="22"/>
      <c r="J2132" s="103"/>
      <c r="K2132" s="34"/>
      <c r="L2132" s="103"/>
      <c r="M2132" s="103"/>
      <c r="N2132" s="34"/>
      <c r="O2132" s="110"/>
      <c r="Q2132" s="253"/>
    </row>
    <row r="2133" spans="1:17" s="114" customFormat="1" x14ac:dyDescent="0.2">
      <c r="A2133" s="39"/>
      <c r="B2133" s="309"/>
      <c r="C2133" s="88"/>
      <c r="E2133" s="339"/>
      <c r="F2133" s="124"/>
      <c r="G2133" s="129"/>
      <c r="H2133" s="130"/>
      <c r="I2133" s="22"/>
      <c r="J2133" s="103"/>
      <c r="K2133" s="34"/>
      <c r="L2133" s="103"/>
      <c r="M2133" s="103"/>
      <c r="N2133" s="34"/>
      <c r="O2133" s="110"/>
      <c r="Q2133" s="253"/>
    </row>
    <row r="2134" spans="1:17" s="114" customFormat="1" x14ac:dyDescent="0.2">
      <c r="A2134" s="39"/>
      <c r="B2134" s="309"/>
      <c r="C2134" s="88"/>
      <c r="E2134" s="339"/>
      <c r="F2134" s="124"/>
      <c r="G2134" s="129"/>
      <c r="H2134" s="130"/>
      <c r="I2134" s="22"/>
      <c r="J2134" s="103"/>
      <c r="K2134" s="34"/>
      <c r="L2134" s="103"/>
      <c r="M2134" s="103"/>
      <c r="N2134" s="34"/>
      <c r="O2134" s="110"/>
      <c r="Q2134" s="253"/>
    </row>
    <row r="2135" spans="1:17" s="114" customFormat="1" x14ac:dyDescent="0.2">
      <c r="A2135" s="39"/>
      <c r="B2135" s="309"/>
      <c r="C2135" s="88"/>
      <c r="E2135" s="339"/>
      <c r="F2135" s="124"/>
      <c r="G2135" s="129"/>
      <c r="H2135" s="130"/>
      <c r="I2135" s="22"/>
      <c r="J2135" s="103"/>
      <c r="K2135" s="34"/>
      <c r="L2135" s="103"/>
      <c r="M2135" s="103"/>
      <c r="N2135" s="34"/>
      <c r="O2135" s="110"/>
      <c r="Q2135" s="253"/>
    </row>
    <row r="2136" spans="1:17" s="114" customFormat="1" x14ac:dyDescent="0.2">
      <c r="A2136" s="39"/>
      <c r="B2136" s="309"/>
      <c r="C2136" s="88"/>
      <c r="E2136" s="339"/>
      <c r="F2136" s="124"/>
      <c r="G2136" s="129"/>
      <c r="H2136" s="130"/>
      <c r="I2136" s="22"/>
      <c r="J2136" s="103"/>
      <c r="K2136" s="34"/>
      <c r="L2136" s="103"/>
      <c r="M2136" s="103"/>
      <c r="N2136" s="34"/>
      <c r="O2136" s="110"/>
      <c r="Q2136" s="253"/>
    </row>
    <row r="2137" spans="1:17" s="114" customFormat="1" x14ac:dyDescent="0.2">
      <c r="A2137" s="39"/>
      <c r="B2137" s="309"/>
      <c r="C2137" s="88"/>
      <c r="E2137" s="339"/>
      <c r="F2137" s="124"/>
      <c r="G2137" s="129"/>
      <c r="H2137" s="130"/>
      <c r="I2137" s="22"/>
      <c r="J2137" s="103"/>
      <c r="K2137" s="34"/>
      <c r="L2137" s="103"/>
      <c r="M2137" s="103"/>
      <c r="N2137" s="34"/>
      <c r="O2137" s="110"/>
      <c r="Q2137" s="253"/>
    </row>
    <row r="2138" spans="1:17" s="114" customFormat="1" x14ac:dyDescent="0.2">
      <c r="A2138" s="39"/>
      <c r="B2138" s="309"/>
      <c r="C2138" s="88"/>
      <c r="E2138" s="339"/>
      <c r="F2138" s="124"/>
      <c r="G2138" s="129"/>
      <c r="H2138" s="130"/>
      <c r="I2138" s="22"/>
      <c r="J2138" s="103"/>
      <c r="K2138" s="34"/>
      <c r="L2138" s="103"/>
      <c r="M2138" s="103"/>
      <c r="N2138" s="34"/>
      <c r="O2138" s="110"/>
      <c r="Q2138" s="253"/>
    </row>
    <row r="2139" spans="1:17" s="114" customFormat="1" x14ac:dyDescent="0.2">
      <c r="A2139" s="39"/>
      <c r="B2139" s="309"/>
      <c r="C2139" s="88"/>
      <c r="E2139" s="339"/>
      <c r="F2139" s="124"/>
      <c r="G2139" s="129"/>
      <c r="H2139" s="130"/>
      <c r="I2139" s="22"/>
      <c r="J2139" s="103"/>
      <c r="K2139" s="34"/>
      <c r="L2139" s="103"/>
      <c r="M2139" s="103"/>
      <c r="N2139" s="34"/>
      <c r="O2139" s="110"/>
      <c r="Q2139" s="253"/>
    </row>
    <row r="2140" spans="1:17" s="114" customFormat="1" x14ac:dyDescent="0.2">
      <c r="A2140" s="39"/>
      <c r="B2140" s="309"/>
      <c r="C2140" s="88"/>
      <c r="E2140" s="339"/>
      <c r="F2140" s="124"/>
      <c r="G2140" s="129"/>
      <c r="H2140" s="130"/>
      <c r="I2140" s="22"/>
      <c r="J2140" s="103"/>
      <c r="K2140" s="34"/>
      <c r="L2140" s="103"/>
      <c r="M2140" s="103"/>
      <c r="N2140" s="34"/>
      <c r="O2140" s="110"/>
      <c r="Q2140" s="253"/>
    </row>
    <row r="2141" spans="1:17" s="114" customFormat="1" x14ac:dyDescent="0.2">
      <c r="A2141" s="39"/>
      <c r="B2141" s="309"/>
      <c r="C2141" s="88"/>
      <c r="E2141" s="339"/>
      <c r="F2141" s="124"/>
      <c r="G2141" s="129"/>
      <c r="H2141" s="130"/>
      <c r="I2141" s="22"/>
      <c r="J2141" s="103"/>
      <c r="K2141" s="34"/>
      <c r="L2141" s="103"/>
      <c r="M2141" s="103"/>
      <c r="N2141" s="34"/>
      <c r="O2141" s="110"/>
      <c r="Q2141" s="253"/>
    </row>
    <row r="2142" spans="1:17" s="114" customFormat="1" x14ac:dyDescent="0.2">
      <c r="A2142" s="39"/>
      <c r="B2142" s="309"/>
      <c r="C2142" s="88"/>
      <c r="E2142" s="339"/>
      <c r="F2142" s="124"/>
      <c r="G2142" s="129"/>
      <c r="H2142" s="130"/>
      <c r="I2142" s="22"/>
      <c r="J2142" s="103"/>
      <c r="K2142" s="34"/>
      <c r="L2142" s="103"/>
      <c r="M2142" s="103"/>
      <c r="N2142" s="34"/>
      <c r="O2142" s="110"/>
      <c r="Q2142" s="253"/>
    </row>
    <row r="2143" spans="1:17" s="114" customFormat="1" x14ac:dyDescent="0.2">
      <c r="A2143" s="39"/>
      <c r="B2143" s="309"/>
      <c r="C2143" s="88"/>
      <c r="E2143" s="339"/>
      <c r="F2143" s="124"/>
      <c r="G2143" s="129"/>
      <c r="H2143" s="130"/>
      <c r="I2143" s="22"/>
      <c r="J2143" s="103"/>
      <c r="K2143" s="34"/>
      <c r="L2143" s="103"/>
      <c r="M2143" s="103"/>
      <c r="N2143" s="34"/>
      <c r="O2143" s="110"/>
      <c r="Q2143" s="253"/>
    </row>
    <row r="2144" spans="1:17" s="114" customFormat="1" x14ac:dyDescent="0.2">
      <c r="A2144" s="39"/>
      <c r="B2144" s="309"/>
      <c r="C2144" s="88"/>
      <c r="E2144" s="339"/>
      <c r="F2144" s="124"/>
      <c r="G2144" s="129"/>
      <c r="H2144" s="130"/>
      <c r="I2144" s="22"/>
      <c r="J2144" s="103"/>
      <c r="K2144" s="34"/>
      <c r="L2144" s="103"/>
      <c r="M2144" s="103"/>
      <c r="N2144" s="34"/>
      <c r="O2144" s="110"/>
      <c r="Q2144" s="253"/>
    </row>
    <row r="2145" spans="1:17" s="114" customFormat="1" x14ac:dyDescent="0.2">
      <c r="A2145" s="39"/>
      <c r="B2145" s="309"/>
      <c r="C2145" s="88"/>
      <c r="E2145" s="339"/>
      <c r="F2145" s="124"/>
      <c r="G2145" s="129"/>
      <c r="H2145" s="130"/>
      <c r="I2145" s="22"/>
      <c r="J2145" s="103"/>
      <c r="K2145" s="34"/>
      <c r="L2145" s="103"/>
      <c r="M2145" s="103"/>
      <c r="N2145" s="34"/>
      <c r="O2145" s="110"/>
      <c r="Q2145" s="253"/>
    </row>
    <row r="2146" spans="1:17" s="114" customFormat="1" x14ac:dyDescent="0.2">
      <c r="A2146" s="39"/>
      <c r="B2146" s="309"/>
      <c r="C2146" s="88"/>
      <c r="E2146" s="339"/>
      <c r="F2146" s="124"/>
      <c r="G2146" s="129"/>
      <c r="H2146" s="130"/>
      <c r="I2146" s="22"/>
      <c r="J2146" s="103"/>
      <c r="K2146" s="34"/>
      <c r="L2146" s="103"/>
      <c r="M2146" s="103"/>
      <c r="N2146" s="34"/>
      <c r="O2146" s="110"/>
      <c r="Q2146" s="253"/>
    </row>
    <row r="2147" spans="1:17" s="114" customFormat="1" x14ac:dyDescent="0.2">
      <c r="A2147" s="39"/>
      <c r="B2147" s="309"/>
      <c r="C2147" s="88"/>
      <c r="E2147" s="339"/>
      <c r="F2147" s="124"/>
      <c r="G2147" s="129"/>
      <c r="H2147" s="130"/>
      <c r="I2147" s="22"/>
      <c r="J2147" s="103"/>
      <c r="K2147" s="34"/>
      <c r="L2147" s="103"/>
      <c r="M2147" s="103"/>
      <c r="N2147" s="34"/>
      <c r="O2147" s="110"/>
      <c r="Q2147" s="253"/>
    </row>
    <row r="2148" spans="1:17" s="114" customFormat="1" x14ac:dyDescent="0.2">
      <c r="A2148" s="39"/>
      <c r="B2148" s="309"/>
      <c r="C2148" s="88"/>
      <c r="E2148" s="339"/>
      <c r="F2148" s="124"/>
      <c r="G2148" s="129"/>
      <c r="H2148" s="130"/>
      <c r="I2148" s="22"/>
      <c r="J2148" s="103"/>
      <c r="K2148" s="34"/>
      <c r="L2148" s="103"/>
      <c r="M2148" s="103"/>
      <c r="N2148" s="34"/>
      <c r="O2148" s="110"/>
      <c r="Q2148" s="253"/>
    </row>
    <row r="2149" spans="1:17" s="114" customFormat="1" x14ac:dyDescent="0.2">
      <c r="A2149" s="39"/>
      <c r="B2149" s="309"/>
      <c r="C2149" s="88"/>
      <c r="E2149" s="339"/>
      <c r="F2149" s="124"/>
      <c r="G2149" s="129"/>
      <c r="H2149" s="130"/>
      <c r="I2149" s="22"/>
      <c r="J2149" s="103"/>
      <c r="K2149" s="34"/>
      <c r="L2149" s="103"/>
      <c r="M2149" s="103"/>
      <c r="N2149" s="34"/>
      <c r="O2149" s="110"/>
      <c r="Q2149" s="253"/>
    </row>
    <row r="2150" spans="1:17" s="114" customFormat="1" x14ac:dyDescent="0.2">
      <c r="A2150" s="39"/>
      <c r="B2150" s="309"/>
      <c r="C2150" s="88"/>
      <c r="E2150" s="339"/>
      <c r="F2150" s="124"/>
      <c r="G2150" s="129"/>
      <c r="H2150" s="130"/>
      <c r="I2150" s="22"/>
      <c r="J2150" s="103"/>
      <c r="K2150" s="34"/>
      <c r="L2150" s="103"/>
      <c r="M2150" s="103"/>
      <c r="N2150" s="34"/>
      <c r="O2150" s="110"/>
      <c r="Q2150" s="253"/>
    </row>
    <row r="2151" spans="1:17" s="114" customFormat="1" x14ac:dyDescent="0.2">
      <c r="A2151" s="39"/>
      <c r="B2151" s="309"/>
      <c r="C2151" s="88"/>
      <c r="E2151" s="339"/>
      <c r="F2151" s="124"/>
      <c r="G2151" s="129"/>
      <c r="H2151" s="130"/>
      <c r="I2151" s="22"/>
      <c r="J2151" s="103"/>
      <c r="K2151" s="34"/>
      <c r="L2151" s="103"/>
      <c r="M2151" s="103"/>
      <c r="N2151" s="34"/>
      <c r="O2151" s="110"/>
      <c r="Q2151" s="253"/>
    </row>
    <row r="2152" spans="1:17" s="114" customFormat="1" x14ac:dyDescent="0.2">
      <c r="A2152" s="39"/>
      <c r="B2152" s="309"/>
      <c r="C2152" s="88"/>
      <c r="E2152" s="339"/>
      <c r="F2152" s="124"/>
      <c r="G2152" s="129"/>
      <c r="H2152" s="130"/>
      <c r="I2152" s="22"/>
      <c r="J2152" s="103"/>
      <c r="K2152" s="34"/>
      <c r="L2152" s="103"/>
      <c r="M2152" s="103"/>
      <c r="N2152" s="34"/>
      <c r="O2152" s="110"/>
      <c r="Q2152" s="253"/>
    </row>
    <row r="2153" spans="1:17" s="114" customFormat="1" x14ac:dyDescent="0.2">
      <c r="A2153" s="39"/>
      <c r="B2153" s="309"/>
      <c r="C2153" s="88"/>
      <c r="E2153" s="339"/>
      <c r="F2153" s="124"/>
      <c r="G2153" s="129"/>
      <c r="H2153" s="130"/>
      <c r="I2153" s="22"/>
      <c r="J2153" s="103"/>
      <c r="K2153" s="34"/>
      <c r="L2153" s="103"/>
      <c r="M2153" s="103"/>
      <c r="N2153" s="34"/>
      <c r="O2153" s="110"/>
      <c r="Q2153" s="253"/>
    </row>
    <row r="2154" spans="1:17" s="114" customFormat="1" x14ac:dyDescent="0.2">
      <c r="A2154" s="39"/>
      <c r="B2154" s="309"/>
      <c r="C2154" s="88"/>
      <c r="E2154" s="339"/>
      <c r="F2154" s="124"/>
      <c r="G2154" s="129"/>
      <c r="H2154" s="130"/>
      <c r="I2154" s="22"/>
      <c r="J2154" s="103"/>
      <c r="K2154" s="34"/>
      <c r="L2154" s="103"/>
      <c r="M2154" s="103"/>
      <c r="N2154" s="34"/>
      <c r="O2154" s="110"/>
      <c r="Q2154" s="253"/>
    </row>
    <row r="2155" spans="1:17" s="114" customFormat="1" x14ac:dyDescent="0.2">
      <c r="A2155" s="39"/>
      <c r="B2155" s="309"/>
      <c r="C2155" s="88"/>
      <c r="E2155" s="339"/>
      <c r="F2155" s="124"/>
      <c r="G2155" s="129"/>
      <c r="H2155" s="130"/>
      <c r="I2155" s="22"/>
      <c r="J2155" s="103"/>
      <c r="K2155" s="34"/>
      <c r="L2155" s="103"/>
      <c r="M2155" s="103"/>
      <c r="N2155" s="34"/>
      <c r="O2155" s="110"/>
      <c r="Q2155" s="253"/>
    </row>
    <row r="2156" spans="1:17" s="114" customFormat="1" x14ac:dyDescent="0.2">
      <c r="A2156" s="39"/>
      <c r="B2156" s="309"/>
      <c r="C2156" s="88"/>
      <c r="E2156" s="339"/>
      <c r="F2156" s="124"/>
      <c r="G2156" s="129"/>
      <c r="H2156" s="130"/>
      <c r="I2156" s="22"/>
      <c r="J2156" s="103"/>
      <c r="K2156" s="34"/>
      <c r="L2156" s="103"/>
      <c r="M2156" s="103"/>
      <c r="N2156" s="34"/>
      <c r="O2156" s="110"/>
      <c r="Q2156" s="253"/>
    </row>
    <row r="2157" spans="1:17" s="114" customFormat="1" x14ac:dyDescent="0.2">
      <c r="A2157" s="39"/>
      <c r="B2157" s="309"/>
      <c r="C2157" s="88"/>
      <c r="E2157" s="339"/>
      <c r="F2157" s="124"/>
      <c r="G2157" s="129"/>
      <c r="H2157" s="130"/>
      <c r="I2157" s="22"/>
      <c r="J2157" s="103"/>
      <c r="K2157" s="34"/>
      <c r="L2157" s="103"/>
      <c r="M2157" s="103"/>
      <c r="N2157" s="34"/>
      <c r="O2157" s="110"/>
      <c r="Q2157" s="253"/>
    </row>
    <row r="2158" spans="1:17" s="114" customFormat="1" x14ac:dyDescent="0.2">
      <c r="A2158" s="39"/>
      <c r="B2158" s="309"/>
      <c r="C2158" s="88"/>
      <c r="E2158" s="339"/>
      <c r="F2158" s="124"/>
      <c r="G2158" s="129"/>
      <c r="H2158" s="130"/>
      <c r="I2158" s="22"/>
      <c r="J2158" s="103"/>
      <c r="K2158" s="34"/>
      <c r="L2158" s="103"/>
      <c r="M2158" s="103"/>
      <c r="N2158" s="34"/>
      <c r="O2158" s="110"/>
      <c r="Q2158" s="253"/>
    </row>
    <row r="2159" spans="1:17" s="114" customFormat="1" x14ac:dyDescent="0.2">
      <c r="A2159" s="39"/>
      <c r="B2159" s="309"/>
      <c r="C2159" s="88"/>
      <c r="E2159" s="339"/>
      <c r="F2159" s="124"/>
      <c r="G2159" s="129"/>
      <c r="H2159" s="130"/>
      <c r="I2159" s="22"/>
      <c r="J2159" s="103"/>
      <c r="K2159" s="34"/>
      <c r="L2159" s="103"/>
      <c r="M2159" s="103"/>
      <c r="N2159" s="34"/>
      <c r="O2159" s="110"/>
      <c r="Q2159" s="253"/>
    </row>
    <row r="2160" spans="1:17" s="114" customFormat="1" x14ac:dyDescent="0.2">
      <c r="A2160" s="39"/>
      <c r="B2160" s="309"/>
      <c r="C2160" s="88"/>
      <c r="E2160" s="339"/>
      <c r="F2160" s="124"/>
      <c r="G2160" s="129"/>
      <c r="H2160" s="130"/>
      <c r="I2160" s="22"/>
      <c r="J2160" s="103"/>
      <c r="K2160" s="34"/>
      <c r="L2160" s="103"/>
      <c r="M2160" s="103"/>
      <c r="N2160" s="34"/>
      <c r="O2160" s="110"/>
      <c r="Q2160" s="253"/>
    </row>
    <row r="2161" spans="1:17" s="114" customFormat="1" x14ac:dyDescent="0.2">
      <c r="A2161" s="39"/>
      <c r="B2161" s="309"/>
      <c r="C2161" s="88"/>
      <c r="E2161" s="339"/>
      <c r="F2161" s="124"/>
      <c r="G2161" s="129"/>
      <c r="H2161" s="130"/>
      <c r="I2161" s="22"/>
      <c r="J2161" s="103"/>
      <c r="K2161" s="34"/>
      <c r="L2161" s="103"/>
      <c r="M2161" s="103"/>
      <c r="N2161" s="34"/>
      <c r="O2161" s="110"/>
      <c r="Q2161" s="253"/>
    </row>
    <row r="2162" spans="1:17" s="114" customFormat="1" x14ac:dyDescent="0.2">
      <c r="A2162" s="39"/>
      <c r="B2162" s="309"/>
      <c r="C2162" s="88"/>
      <c r="E2162" s="339"/>
      <c r="F2162" s="124"/>
      <c r="G2162" s="129"/>
      <c r="H2162" s="130"/>
      <c r="I2162" s="22"/>
      <c r="J2162" s="103"/>
      <c r="K2162" s="34"/>
      <c r="L2162" s="103"/>
      <c r="M2162" s="103"/>
      <c r="N2162" s="34"/>
      <c r="O2162" s="110"/>
      <c r="Q2162" s="253"/>
    </row>
    <row r="2163" spans="1:17" s="114" customFormat="1" x14ac:dyDescent="0.2">
      <c r="A2163" s="39"/>
      <c r="B2163" s="309"/>
      <c r="C2163" s="88"/>
      <c r="E2163" s="339"/>
      <c r="F2163" s="124"/>
      <c r="G2163" s="129"/>
      <c r="H2163" s="130"/>
      <c r="I2163" s="22"/>
      <c r="J2163" s="103"/>
      <c r="K2163" s="34"/>
      <c r="L2163" s="103"/>
      <c r="M2163" s="103"/>
      <c r="N2163" s="34"/>
      <c r="O2163" s="110"/>
      <c r="Q2163" s="253"/>
    </row>
    <row r="2164" spans="1:17" s="114" customFormat="1" x14ac:dyDescent="0.2">
      <c r="A2164" s="39"/>
      <c r="B2164" s="309"/>
      <c r="C2164" s="88"/>
      <c r="E2164" s="339"/>
      <c r="F2164" s="124"/>
      <c r="G2164" s="129"/>
      <c r="H2164" s="130"/>
      <c r="I2164" s="22"/>
      <c r="J2164" s="103"/>
      <c r="K2164" s="34"/>
      <c r="L2164" s="103"/>
      <c r="M2164" s="103"/>
      <c r="N2164" s="34"/>
      <c r="O2164" s="110"/>
      <c r="Q2164" s="253"/>
    </row>
    <row r="2165" spans="1:17" s="114" customFormat="1" x14ac:dyDescent="0.2">
      <c r="A2165" s="39"/>
      <c r="B2165" s="309"/>
      <c r="C2165" s="88"/>
      <c r="E2165" s="339"/>
      <c r="F2165" s="124"/>
      <c r="G2165" s="129"/>
      <c r="H2165" s="130"/>
      <c r="I2165" s="22"/>
      <c r="J2165" s="103"/>
      <c r="K2165" s="34"/>
      <c r="L2165" s="103"/>
      <c r="M2165" s="103"/>
      <c r="N2165" s="34"/>
      <c r="O2165" s="110"/>
      <c r="Q2165" s="253"/>
    </row>
    <row r="2166" spans="1:17" s="114" customFormat="1" x14ac:dyDescent="0.2">
      <c r="A2166" s="39"/>
      <c r="B2166" s="309"/>
      <c r="C2166" s="88"/>
      <c r="E2166" s="339"/>
      <c r="F2166" s="124"/>
      <c r="G2166" s="129"/>
      <c r="H2166" s="130"/>
      <c r="I2166" s="22"/>
      <c r="J2166" s="103"/>
      <c r="K2166" s="34"/>
      <c r="L2166" s="103"/>
      <c r="M2166" s="103"/>
      <c r="N2166" s="34"/>
      <c r="O2166" s="110"/>
      <c r="Q2166" s="253"/>
    </row>
    <row r="2167" spans="1:17" s="114" customFormat="1" x14ac:dyDescent="0.2">
      <c r="A2167" s="39"/>
      <c r="B2167" s="309"/>
      <c r="C2167" s="88"/>
      <c r="E2167" s="339"/>
      <c r="F2167" s="124"/>
      <c r="G2167" s="129"/>
      <c r="H2167" s="130"/>
      <c r="I2167" s="22"/>
      <c r="J2167" s="103"/>
      <c r="K2167" s="34"/>
      <c r="L2167" s="103"/>
      <c r="M2167" s="103"/>
      <c r="N2167" s="34"/>
      <c r="O2167" s="110"/>
      <c r="Q2167" s="253"/>
    </row>
    <row r="2168" spans="1:17" s="114" customFormat="1" x14ac:dyDescent="0.2">
      <c r="A2168" s="39"/>
      <c r="B2168" s="309"/>
      <c r="C2168" s="88"/>
      <c r="E2168" s="339"/>
      <c r="F2168" s="124"/>
      <c r="G2168" s="129"/>
      <c r="H2168" s="130"/>
      <c r="I2168" s="22"/>
      <c r="J2168" s="103"/>
      <c r="K2168" s="34"/>
      <c r="L2168" s="103"/>
      <c r="M2168" s="103"/>
      <c r="N2168" s="34"/>
      <c r="O2168" s="110"/>
      <c r="Q2168" s="253"/>
    </row>
    <row r="2169" spans="1:17" s="114" customFormat="1" x14ac:dyDescent="0.2">
      <c r="A2169" s="39"/>
      <c r="B2169" s="309"/>
      <c r="C2169" s="88"/>
      <c r="E2169" s="339"/>
      <c r="F2169" s="124"/>
      <c r="G2169" s="129"/>
      <c r="H2169" s="130"/>
      <c r="I2169" s="22"/>
      <c r="J2169" s="103"/>
      <c r="K2169" s="34"/>
      <c r="L2169" s="103"/>
      <c r="M2169" s="103"/>
      <c r="N2169" s="34"/>
      <c r="O2169" s="110"/>
      <c r="Q2169" s="253"/>
    </row>
    <row r="2170" spans="1:17" s="114" customFormat="1" x14ac:dyDescent="0.2">
      <c r="A2170" s="39"/>
      <c r="B2170" s="309"/>
      <c r="C2170" s="88"/>
      <c r="E2170" s="339"/>
      <c r="F2170" s="124"/>
      <c r="G2170" s="129"/>
      <c r="H2170" s="130"/>
      <c r="I2170" s="22"/>
      <c r="J2170" s="103"/>
      <c r="K2170" s="34"/>
      <c r="L2170" s="103"/>
      <c r="M2170" s="103"/>
      <c r="N2170" s="34"/>
      <c r="O2170" s="110"/>
      <c r="Q2170" s="253"/>
    </row>
    <row r="2171" spans="1:17" s="114" customFormat="1" x14ac:dyDescent="0.2">
      <c r="A2171" s="39"/>
      <c r="B2171" s="309"/>
      <c r="C2171" s="88"/>
      <c r="E2171" s="339"/>
      <c r="F2171" s="124"/>
      <c r="G2171" s="129"/>
      <c r="H2171" s="130"/>
      <c r="I2171" s="22"/>
      <c r="J2171" s="103"/>
      <c r="K2171" s="34"/>
      <c r="L2171" s="103"/>
      <c r="M2171" s="103"/>
      <c r="N2171" s="34"/>
      <c r="O2171" s="110"/>
      <c r="Q2171" s="253"/>
    </row>
    <row r="2172" spans="1:17" s="114" customFormat="1" x14ac:dyDescent="0.2">
      <c r="A2172" s="39"/>
      <c r="B2172" s="309"/>
      <c r="C2172" s="88"/>
      <c r="E2172" s="339"/>
      <c r="F2172" s="124"/>
      <c r="G2172" s="129"/>
      <c r="H2172" s="130"/>
      <c r="I2172" s="22"/>
      <c r="J2172" s="103"/>
      <c r="K2172" s="34"/>
      <c r="L2172" s="103"/>
      <c r="M2172" s="103"/>
      <c r="N2172" s="34"/>
      <c r="O2172" s="110"/>
      <c r="Q2172" s="253"/>
    </row>
    <row r="2173" spans="1:17" s="114" customFormat="1" x14ac:dyDescent="0.2">
      <c r="A2173" s="39"/>
      <c r="B2173" s="309"/>
      <c r="C2173" s="88"/>
      <c r="E2173" s="339"/>
      <c r="F2173" s="124"/>
      <c r="G2173" s="129"/>
      <c r="H2173" s="130"/>
      <c r="I2173" s="22"/>
      <c r="J2173" s="103"/>
      <c r="K2173" s="34"/>
      <c r="L2173" s="103"/>
      <c r="M2173" s="103"/>
      <c r="N2173" s="34"/>
      <c r="O2173" s="110"/>
      <c r="Q2173" s="253"/>
    </row>
    <row r="2174" spans="1:17" s="114" customFormat="1" x14ac:dyDescent="0.2">
      <c r="A2174" s="39"/>
      <c r="B2174" s="309"/>
      <c r="C2174" s="88"/>
      <c r="E2174" s="339"/>
      <c r="F2174" s="124"/>
      <c r="G2174" s="129"/>
      <c r="H2174" s="130"/>
      <c r="I2174" s="22"/>
      <c r="J2174" s="103"/>
      <c r="K2174" s="34"/>
      <c r="L2174" s="103"/>
      <c r="M2174" s="103"/>
      <c r="N2174" s="34"/>
      <c r="O2174" s="110"/>
      <c r="Q2174" s="253"/>
    </row>
    <row r="2175" spans="1:17" s="114" customFormat="1" x14ac:dyDescent="0.2">
      <c r="A2175" s="39"/>
      <c r="B2175" s="309"/>
      <c r="C2175" s="88"/>
      <c r="E2175" s="339"/>
      <c r="F2175" s="124"/>
      <c r="G2175" s="129"/>
      <c r="H2175" s="130"/>
      <c r="I2175" s="22"/>
      <c r="J2175" s="103"/>
      <c r="K2175" s="34"/>
      <c r="L2175" s="103"/>
      <c r="M2175" s="103"/>
      <c r="N2175" s="34"/>
      <c r="O2175" s="110"/>
      <c r="Q2175" s="253"/>
    </row>
    <row r="2176" spans="1:17" s="114" customFormat="1" x14ac:dyDescent="0.2">
      <c r="A2176" s="39"/>
      <c r="B2176" s="309"/>
      <c r="C2176" s="88"/>
      <c r="E2176" s="339"/>
      <c r="F2176" s="124"/>
      <c r="G2176" s="129"/>
      <c r="H2176" s="130"/>
      <c r="I2176" s="22"/>
      <c r="J2176" s="103"/>
      <c r="K2176" s="34"/>
      <c r="L2176" s="103"/>
      <c r="M2176" s="103"/>
      <c r="N2176" s="34"/>
      <c r="O2176" s="110"/>
      <c r="Q2176" s="253"/>
    </row>
    <row r="2177" spans="1:17" s="114" customFormat="1" x14ac:dyDescent="0.2">
      <c r="A2177" s="39"/>
      <c r="B2177" s="309"/>
      <c r="C2177" s="88"/>
      <c r="E2177" s="339"/>
      <c r="F2177" s="124"/>
      <c r="G2177" s="129"/>
      <c r="H2177" s="130"/>
      <c r="I2177" s="22"/>
      <c r="J2177" s="103"/>
      <c r="K2177" s="34"/>
      <c r="L2177" s="103"/>
      <c r="M2177" s="103"/>
      <c r="N2177" s="34"/>
      <c r="O2177" s="110"/>
      <c r="Q2177" s="253"/>
    </row>
    <row r="2178" spans="1:17" s="114" customFormat="1" x14ac:dyDescent="0.2">
      <c r="A2178" s="39"/>
      <c r="B2178" s="309"/>
      <c r="C2178" s="88"/>
      <c r="E2178" s="339"/>
      <c r="F2178" s="124"/>
      <c r="G2178" s="129"/>
      <c r="H2178" s="130"/>
      <c r="I2178" s="22"/>
      <c r="J2178" s="103"/>
      <c r="K2178" s="34"/>
      <c r="L2178" s="103"/>
      <c r="M2178" s="103"/>
      <c r="N2178" s="34"/>
      <c r="O2178" s="110"/>
      <c r="Q2178" s="253"/>
    </row>
    <row r="2179" spans="1:17" s="114" customFormat="1" x14ac:dyDescent="0.2">
      <c r="A2179" s="39"/>
      <c r="B2179" s="309"/>
      <c r="C2179" s="88"/>
      <c r="E2179" s="339"/>
      <c r="F2179" s="124"/>
      <c r="G2179" s="129"/>
      <c r="H2179" s="130"/>
      <c r="I2179" s="22"/>
      <c r="J2179" s="103"/>
      <c r="K2179" s="34"/>
      <c r="L2179" s="103"/>
      <c r="M2179" s="103"/>
      <c r="N2179" s="34"/>
      <c r="O2179" s="110"/>
      <c r="Q2179" s="253"/>
    </row>
    <row r="2180" spans="1:17" s="114" customFormat="1" x14ac:dyDescent="0.2">
      <c r="A2180" s="39"/>
      <c r="B2180" s="309"/>
      <c r="C2180" s="88"/>
      <c r="E2180" s="339"/>
      <c r="F2180" s="124"/>
      <c r="G2180" s="129"/>
      <c r="H2180" s="130"/>
      <c r="I2180" s="22"/>
      <c r="J2180" s="103"/>
      <c r="K2180" s="34"/>
      <c r="L2180" s="103"/>
      <c r="M2180" s="103"/>
      <c r="N2180" s="34"/>
      <c r="O2180" s="110"/>
      <c r="Q2180" s="253"/>
    </row>
    <row r="2181" spans="1:17" s="114" customFormat="1" x14ac:dyDescent="0.2">
      <c r="A2181" s="39"/>
      <c r="B2181" s="309"/>
      <c r="C2181" s="88"/>
      <c r="E2181" s="339"/>
      <c r="F2181" s="124"/>
      <c r="G2181" s="129"/>
      <c r="H2181" s="130"/>
      <c r="I2181" s="22"/>
      <c r="J2181" s="103"/>
      <c r="K2181" s="34"/>
      <c r="L2181" s="103"/>
      <c r="M2181" s="103"/>
      <c r="N2181" s="34"/>
      <c r="O2181" s="110"/>
      <c r="Q2181" s="253"/>
    </row>
    <row r="2182" spans="1:17" s="114" customFormat="1" x14ac:dyDescent="0.2">
      <c r="A2182" s="39"/>
      <c r="B2182" s="309"/>
      <c r="C2182" s="88"/>
      <c r="E2182" s="339"/>
      <c r="F2182" s="124"/>
      <c r="G2182" s="129"/>
      <c r="H2182" s="130"/>
      <c r="I2182" s="22"/>
      <c r="J2182" s="103"/>
      <c r="K2182" s="34"/>
      <c r="L2182" s="103"/>
      <c r="M2182" s="103"/>
      <c r="N2182" s="34"/>
      <c r="O2182" s="110"/>
      <c r="Q2182" s="253"/>
    </row>
    <row r="2183" spans="1:17" s="114" customFormat="1" x14ac:dyDescent="0.2">
      <c r="A2183" s="39"/>
      <c r="B2183" s="309"/>
      <c r="C2183" s="88"/>
      <c r="E2183" s="339"/>
      <c r="F2183" s="124"/>
      <c r="G2183" s="129"/>
      <c r="H2183" s="130"/>
      <c r="I2183" s="22"/>
      <c r="J2183" s="103"/>
      <c r="K2183" s="34"/>
      <c r="L2183" s="103"/>
      <c r="M2183" s="103"/>
      <c r="N2183" s="34"/>
      <c r="O2183" s="110"/>
      <c r="Q2183" s="253"/>
    </row>
    <row r="2184" spans="1:17" s="114" customFormat="1" x14ac:dyDescent="0.2">
      <c r="A2184" s="39"/>
      <c r="B2184" s="309"/>
      <c r="C2184" s="88"/>
      <c r="E2184" s="339"/>
      <c r="F2184" s="124"/>
      <c r="G2184" s="129"/>
      <c r="H2184" s="130"/>
      <c r="I2184" s="22"/>
      <c r="J2184" s="103"/>
      <c r="K2184" s="34"/>
      <c r="L2184" s="103"/>
      <c r="M2184" s="103"/>
      <c r="N2184" s="34"/>
      <c r="O2184" s="110"/>
      <c r="Q2184" s="253"/>
    </row>
    <row r="2185" spans="1:17" s="114" customFormat="1" x14ac:dyDescent="0.2">
      <c r="A2185" s="39"/>
      <c r="B2185" s="309"/>
      <c r="C2185" s="88"/>
      <c r="E2185" s="339"/>
      <c r="F2185" s="124"/>
      <c r="G2185" s="129"/>
      <c r="H2185" s="130"/>
      <c r="I2185" s="22"/>
      <c r="J2185" s="103"/>
      <c r="K2185" s="34"/>
      <c r="L2185" s="103"/>
      <c r="M2185" s="103"/>
      <c r="N2185" s="34"/>
      <c r="O2185" s="110"/>
      <c r="Q2185" s="253"/>
    </row>
    <row r="2186" spans="1:17" s="114" customFormat="1" x14ac:dyDescent="0.2">
      <c r="A2186" s="39"/>
      <c r="B2186" s="309"/>
      <c r="C2186" s="88"/>
      <c r="E2186" s="339"/>
      <c r="F2186" s="124"/>
      <c r="G2186" s="129"/>
      <c r="H2186" s="130"/>
      <c r="I2186" s="22"/>
      <c r="J2186" s="103"/>
      <c r="K2186" s="34"/>
      <c r="L2186" s="103"/>
      <c r="M2186" s="103"/>
      <c r="N2186" s="34"/>
      <c r="O2186" s="110"/>
      <c r="Q2186" s="253"/>
    </row>
    <row r="2187" spans="1:17" s="114" customFormat="1" x14ac:dyDescent="0.2">
      <c r="A2187" s="39"/>
      <c r="B2187" s="309"/>
      <c r="C2187" s="88"/>
      <c r="E2187" s="339"/>
      <c r="F2187" s="124"/>
      <c r="G2187" s="129"/>
      <c r="H2187" s="130"/>
      <c r="I2187" s="22"/>
      <c r="J2187" s="103"/>
      <c r="K2187" s="34"/>
      <c r="L2187" s="103"/>
      <c r="M2187" s="103"/>
      <c r="N2187" s="34"/>
      <c r="O2187" s="110"/>
      <c r="Q2187" s="253"/>
    </row>
    <row r="2188" spans="1:17" s="114" customFormat="1" x14ac:dyDescent="0.2">
      <c r="A2188" s="39"/>
      <c r="B2188" s="309"/>
      <c r="C2188" s="88"/>
      <c r="E2188" s="339"/>
      <c r="F2188" s="124"/>
      <c r="G2188" s="129"/>
      <c r="H2188" s="130"/>
      <c r="I2188" s="22"/>
      <c r="J2188" s="103"/>
      <c r="K2188" s="34"/>
      <c r="L2188" s="103"/>
      <c r="M2188" s="103"/>
      <c r="N2188" s="34"/>
      <c r="O2188" s="110"/>
      <c r="Q2188" s="253"/>
    </row>
    <row r="2189" spans="1:17" s="114" customFormat="1" x14ac:dyDescent="0.2">
      <c r="A2189" s="39"/>
      <c r="B2189" s="309"/>
      <c r="C2189" s="88"/>
      <c r="E2189" s="339"/>
      <c r="F2189" s="124"/>
      <c r="G2189" s="129"/>
      <c r="H2189" s="130"/>
      <c r="I2189" s="22"/>
      <c r="J2189" s="103"/>
      <c r="K2189" s="34"/>
      <c r="L2189" s="103"/>
      <c r="M2189" s="103"/>
      <c r="N2189" s="34"/>
      <c r="O2189" s="110"/>
      <c r="Q2189" s="253"/>
    </row>
    <row r="2190" spans="1:17" s="114" customFormat="1" x14ac:dyDescent="0.2">
      <c r="A2190" s="39"/>
      <c r="B2190" s="309"/>
      <c r="C2190" s="88"/>
      <c r="E2190" s="339"/>
      <c r="F2190" s="124"/>
      <c r="G2190" s="129"/>
      <c r="H2190" s="130"/>
      <c r="I2190" s="22"/>
      <c r="J2190" s="103"/>
      <c r="K2190" s="34"/>
      <c r="L2190" s="103"/>
      <c r="M2190" s="103"/>
      <c r="N2190" s="34"/>
      <c r="O2190" s="110"/>
      <c r="Q2190" s="253"/>
    </row>
    <row r="2191" spans="1:17" s="114" customFormat="1" x14ac:dyDescent="0.2">
      <c r="A2191" s="39"/>
      <c r="B2191" s="309"/>
      <c r="C2191" s="88"/>
      <c r="E2191" s="339"/>
      <c r="F2191" s="124"/>
      <c r="G2191" s="129"/>
      <c r="H2191" s="130"/>
      <c r="I2191" s="22"/>
      <c r="J2191" s="103"/>
      <c r="K2191" s="34"/>
      <c r="L2191" s="103"/>
      <c r="M2191" s="103"/>
      <c r="N2191" s="34"/>
      <c r="O2191" s="110"/>
      <c r="Q2191" s="253"/>
    </row>
    <row r="2192" spans="1:17" s="114" customFormat="1" x14ac:dyDescent="0.2">
      <c r="A2192" s="39"/>
      <c r="B2192" s="309"/>
      <c r="C2192" s="88"/>
      <c r="E2192" s="339"/>
      <c r="F2192" s="124"/>
      <c r="G2192" s="129"/>
      <c r="H2192" s="130"/>
      <c r="I2192" s="22"/>
      <c r="J2192" s="103"/>
      <c r="K2192" s="34"/>
      <c r="L2192" s="103"/>
      <c r="M2192" s="103"/>
      <c r="N2192" s="34"/>
      <c r="O2192" s="110"/>
      <c r="Q2192" s="253"/>
    </row>
    <row r="2193" spans="1:17" s="114" customFormat="1" x14ac:dyDescent="0.2">
      <c r="A2193" s="39"/>
      <c r="B2193" s="309"/>
      <c r="C2193" s="88"/>
      <c r="E2193" s="339"/>
      <c r="F2193" s="124"/>
      <c r="G2193" s="129"/>
      <c r="H2193" s="130"/>
      <c r="I2193" s="22"/>
      <c r="J2193" s="103"/>
      <c r="K2193" s="34"/>
      <c r="L2193" s="103"/>
      <c r="M2193" s="103"/>
      <c r="N2193" s="34"/>
      <c r="O2193" s="110"/>
      <c r="Q2193" s="253"/>
    </row>
    <row r="2194" spans="1:17" s="114" customFormat="1" x14ac:dyDescent="0.2">
      <c r="A2194" s="39"/>
      <c r="B2194" s="309"/>
      <c r="C2194" s="88"/>
      <c r="E2194" s="339"/>
      <c r="F2194" s="124"/>
      <c r="G2194" s="129"/>
      <c r="H2194" s="130"/>
      <c r="I2194" s="22"/>
      <c r="J2194" s="103"/>
      <c r="K2194" s="34"/>
      <c r="L2194" s="103"/>
      <c r="M2194" s="103"/>
      <c r="N2194" s="34"/>
      <c r="O2194" s="110"/>
      <c r="Q2194" s="253"/>
    </row>
    <row r="2195" spans="1:17" s="114" customFormat="1" x14ac:dyDescent="0.2">
      <c r="A2195" s="39"/>
      <c r="B2195" s="309"/>
      <c r="C2195" s="88"/>
      <c r="E2195" s="339"/>
      <c r="F2195" s="124"/>
      <c r="G2195" s="129"/>
      <c r="H2195" s="130"/>
      <c r="I2195" s="22"/>
      <c r="J2195" s="103"/>
      <c r="K2195" s="34"/>
      <c r="L2195" s="103"/>
      <c r="M2195" s="103"/>
      <c r="N2195" s="34"/>
      <c r="O2195" s="110"/>
      <c r="Q2195" s="253"/>
    </row>
    <row r="2196" spans="1:17" s="114" customFormat="1" x14ac:dyDescent="0.2">
      <c r="A2196" s="39"/>
      <c r="B2196" s="309"/>
      <c r="C2196" s="88"/>
      <c r="E2196" s="339"/>
      <c r="F2196" s="124"/>
      <c r="G2196" s="129"/>
      <c r="H2196" s="130"/>
      <c r="I2196" s="22"/>
      <c r="J2196" s="103"/>
      <c r="K2196" s="34"/>
      <c r="L2196" s="103"/>
      <c r="M2196" s="103"/>
      <c r="N2196" s="34"/>
      <c r="O2196" s="110"/>
      <c r="Q2196" s="253"/>
    </row>
    <row r="2197" spans="1:17" s="114" customFormat="1" x14ac:dyDescent="0.2">
      <c r="A2197" s="39"/>
      <c r="B2197" s="309"/>
      <c r="C2197" s="88"/>
      <c r="E2197" s="339"/>
      <c r="F2197" s="124"/>
      <c r="G2197" s="129"/>
      <c r="H2197" s="130"/>
      <c r="I2197" s="22"/>
      <c r="J2197" s="103"/>
      <c r="K2197" s="34"/>
      <c r="L2197" s="103"/>
      <c r="M2197" s="103"/>
      <c r="N2197" s="34"/>
      <c r="O2197" s="110"/>
      <c r="Q2197" s="253"/>
    </row>
    <row r="2198" spans="1:17" s="114" customFormat="1" x14ac:dyDescent="0.2">
      <c r="A2198" s="39"/>
      <c r="B2198" s="309"/>
      <c r="C2198" s="88"/>
      <c r="E2198" s="339"/>
      <c r="F2198" s="124"/>
      <c r="G2198" s="129"/>
      <c r="H2198" s="130"/>
      <c r="I2198" s="22"/>
      <c r="J2198" s="103"/>
      <c r="K2198" s="34"/>
      <c r="L2198" s="103"/>
      <c r="M2198" s="103"/>
      <c r="N2198" s="34"/>
      <c r="O2198" s="110"/>
      <c r="Q2198" s="253"/>
    </row>
    <row r="2199" spans="1:17" s="114" customFormat="1" x14ac:dyDescent="0.2">
      <c r="A2199" s="39"/>
      <c r="B2199" s="309"/>
      <c r="C2199" s="88"/>
      <c r="E2199" s="339"/>
      <c r="F2199" s="124"/>
      <c r="G2199" s="129"/>
      <c r="H2199" s="130"/>
      <c r="I2199" s="22"/>
      <c r="J2199" s="103"/>
      <c r="K2199" s="34"/>
      <c r="L2199" s="103"/>
      <c r="M2199" s="103"/>
      <c r="N2199" s="34"/>
      <c r="O2199" s="110"/>
      <c r="Q2199" s="253"/>
    </row>
    <row r="2200" spans="1:17" s="114" customFormat="1" x14ac:dyDescent="0.2">
      <c r="A2200" s="39"/>
      <c r="B2200" s="309"/>
      <c r="C2200" s="88"/>
      <c r="E2200" s="339"/>
      <c r="F2200" s="124"/>
      <c r="G2200" s="129"/>
      <c r="H2200" s="130"/>
      <c r="I2200" s="22"/>
      <c r="J2200" s="103"/>
      <c r="K2200" s="34"/>
      <c r="L2200" s="103"/>
      <c r="M2200" s="103"/>
      <c r="N2200" s="34"/>
      <c r="O2200" s="110"/>
      <c r="Q2200" s="253"/>
    </row>
    <row r="2201" spans="1:17" s="114" customFormat="1" x14ac:dyDescent="0.2">
      <c r="A2201" s="39"/>
      <c r="B2201" s="309"/>
      <c r="C2201" s="88"/>
      <c r="E2201" s="339"/>
      <c r="F2201" s="124"/>
      <c r="G2201" s="129"/>
      <c r="H2201" s="130"/>
      <c r="I2201" s="22"/>
      <c r="J2201" s="103"/>
      <c r="K2201" s="34"/>
      <c r="L2201" s="103"/>
      <c r="M2201" s="103"/>
      <c r="N2201" s="34"/>
      <c r="O2201" s="110"/>
      <c r="Q2201" s="253"/>
    </row>
    <row r="2202" spans="1:17" s="114" customFormat="1" x14ac:dyDescent="0.2">
      <c r="A2202" s="39"/>
      <c r="B2202" s="309"/>
      <c r="C2202" s="88"/>
      <c r="E2202" s="339"/>
      <c r="F2202" s="124"/>
      <c r="G2202" s="129"/>
      <c r="H2202" s="130"/>
      <c r="I2202" s="22"/>
      <c r="J2202" s="103"/>
      <c r="K2202" s="34"/>
      <c r="L2202" s="103"/>
      <c r="M2202" s="103"/>
      <c r="N2202" s="34"/>
      <c r="O2202" s="110"/>
      <c r="Q2202" s="253"/>
    </row>
    <row r="2203" spans="1:17" s="114" customFormat="1" x14ac:dyDescent="0.2">
      <c r="A2203" s="39"/>
      <c r="B2203" s="309"/>
      <c r="C2203" s="88"/>
      <c r="E2203" s="339"/>
      <c r="F2203" s="124"/>
      <c r="G2203" s="129"/>
      <c r="H2203" s="130"/>
      <c r="I2203" s="22"/>
      <c r="J2203" s="103"/>
      <c r="K2203" s="34"/>
      <c r="L2203" s="103"/>
      <c r="M2203" s="103"/>
      <c r="N2203" s="34"/>
      <c r="O2203" s="110"/>
      <c r="Q2203" s="253"/>
    </row>
    <row r="2204" spans="1:17" s="114" customFormat="1" x14ac:dyDescent="0.2">
      <c r="A2204" s="39"/>
      <c r="B2204" s="309"/>
      <c r="C2204" s="88"/>
      <c r="E2204" s="339"/>
      <c r="F2204" s="124"/>
      <c r="G2204" s="129"/>
      <c r="H2204" s="130"/>
      <c r="I2204" s="22"/>
      <c r="J2204" s="103"/>
      <c r="K2204" s="34"/>
      <c r="L2204" s="103"/>
      <c r="M2204" s="103"/>
      <c r="N2204" s="34"/>
      <c r="O2204" s="110"/>
      <c r="Q2204" s="253"/>
    </row>
    <row r="2205" spans="1:17" s="114" customFormat="1" x14ac:dyDescent="0.2">
      <c r="A2205" s="39"/>
      <c r="B2205" s="309"/>
      <c r="C2205" s="88"/>
      <c r="E2205" s="339"/>
      <c r="F2205" s="124"/>
      <c r="G2205" s="129"/>
      <c r="H2205" s="130"/>
      <c r="I2205" s="22"/>
      <c r="J2205" s="103"/>
      <c r="K2205" s="34"/>
      <c r="L2205" s="103"/>
      <c r="M2205" s="103"/>
      <c r="N2205" s="34"/>
      <c r="O2205" s="110"/>
      <c r="Q2205" s="253"/>
    </row>
    <row r="2206" spans="1:17" s="114" customFormat="1" x14ac:dyDescent="0.2">
      <c r="A2206" s="39"/>
      <c r="B2206" s="309"/>
      <c r="C2206" s="88"/>
      <c r="E2206" s="339"/>
      <c r="F2206" s="124"/>
      <c r="G2206" s="129"/>
      <c r="H2206" s="130"/>
      <c r="I2206" s="22"/>
      <c r="J2206" s="103"/>
      <c r="K2206" s="34"/>
      <c r="L2206" s="103"/>
      <c r="M2206" s="103"/>
      <c r="N2206" s="34"/>
      <c r="O2206" s="110"/>
      <c r="Q2206" s="253"/>
    </row>
    <row r="2207" spans="1:17" s="114" customFormat="1" x14ac:dyDescent="0.2">
      <c r="A2207" s="39"/>
      <c r="B2207" s="309"/>
      <c r="C2207" s="88"/>
      <c r="E2207" s="339"/>
      <c r="F2207" s="124"/>
      <c r="G2207" s="129"/>
      <c r="H2207" s="130"/>
      <c r="I2207" s="22"/>
      <c r="J2207" s="103"/>
      <c r="K2207" s="34"/>
      <c r="L2207" s="103"/>
      <c r="M2207" s="103"/>
      <c r="N2207" s="34"/>
      <c r="O2207" s="110"/>
      <c r="Q2207" s="253"/>
    </row>
    <row r="2208" spans="1:17" s="114" customFormat="1" x14ac:dyDescent="0.2">
      <c r="A2208" s="39"/>
      <c r="B2208" s="309"/>
      <c r="C2208" s="88"/>
      <c r="E2208" s="339"/>
      <c r="F2208" s="124"/>
      <c r="G2208" s="129"/>
      <c r="H2208" s="130"/>
      <c r="I2208" s="22"/>
      <c r="J2208" s="103"/>
      <c r="K2208" s="34"/>
      <c r="L2208" s="103"/>
      <c r="M2208" s="103"/>
      <c r="N2208" s="34"/>
      <c r="O2208" s="110"/>
      <c r="Q2208" s="253"/>
    </row>
    <row r="2209" spans="1:17" s="114" customFormat="1" x14ac:dyDescent="0.2">
      <c r="A2209" s="39"/>
      <c r="B2209" s="309"/>
      <c r="C2209" s="88"/>
      <c r="E2209" s="339"/>
      <c r="F2209" s="124"/>
      <c r="G2209" s="129"/>
      <c r="H2209" s="130"/>
      <c r="I2209" s="22"/>
      <c r="J2209" s="103"/>
      <c r="K2209" s="34"/>
      <c r="L2209" s="103"/>
      <c r="M2209" s="103"/>
      <c r="N2209" s="34"/>
      <c r="O2209" s="110"/>
      <c r="Q2209" s="253"/>
    </row>
    <row r="2210" spans="1:17" s="114" customFormat="1" x14ac:dyDescent="0.2">
      <c r="A2210" s="39"/>
      <c r="B2210" s="309"/>
      <c r="C2210" s="88"/>
      <c r="E2210" s="339"/>
      <c r="F2210" s="124"/>
      <c r="G2210" s="129"/>
      <c r="H2210" s="130"/>
      <c r="I2210" s="22"/>
      <c r="J2210" s="103"/>
      <c r="K2210" s="34"/>
      <c r="L2210" s="103"/>
      <c r="M2210" s="103"/>
      <c r="N2210" s="34"/>
      <c r="O2210" s="110"/>
      <c r="Q2210" s="253"/>
    </row>
    <row r="2211" spans="1:17" s="114" customFormat="1" x14ac:dyDescent="0.2">
      <c r="A2211" s="39"/>
      <c r="B2211" s="309"/>
      <c r="C2211" s="88"/>
      <c r="E2211" s="339"/>
      <c r="F2211" s="124"/>
      <c r="G2211" s="129"/>
      <c r="H2211" s="130"/>
      <c r="I2211" s="22"/>
      <c r="J2211" s="103"/>
      <c r="K2211" s="34"/>
      <c r="L2211" s="103"/>
      <c r="M2211" s="103"/>
      <c r="N2211" s="34"/>
      <c r="O2211" s="110"/>
      <c r="Q2211" s="253"/>
    </row>
    <row r="2212" spans="1:17" s="114" customFormat="1" x14ac:dyDescent="0.2">
      <c r="A2212" s="39"/>
      <c r="B2212" s="309"/>
      <c r="C2212" s="88"/>
      <c r="E2212" s="339"/>
      <c r="F2212" s="124"/>
      <c r="G2212" s="129"/>
      <c r="H2212" s="130"/>
      <c r="I2212" s="22"/>
      <c r="J2212" s="103"/>
      <c r="K2212" s="34"/>
      <c r="L2212" s="103"/>
      <c r="M2212" s="103"/>
      <c r="N2212" s="34"/>
      <c r="O2212" s="110"/>
      <c r="Q2212" s="253"/>
    </row>
    <row r="2213" spans="1:17" s="114" customFormat="1" x14ac:dyDescent="0.2">
      <c r="A2213" s="39"/>
      <c r="B2213" s="309"/>
      <c r="C2213" s="88"/>
      <c r="E2213" s="339"/>
      <c r="F2213" s="124"/>
      <c r="G2213" s="129"/>
      <c r="H2213" s="130"/>
      <c r="I2213" s="22"/>
      <c r="J2213" s="103"/>
      <c r="K2213" s="34"/>
      <c r="L2213" s="103"/>
      <c r="M2213" s="103"/>
      <c r="N2213" s="34"/>
      <c r="O2213" s="110"/>
      <c r="Q2213" s="253"/>
    </row>
    <row r="2214" spans="1:17" s="114" customFormat="1" x14ac:dyDescent="0.2">
      <c r="A2214" s="39"/>
      <c r="B2214" s="309"/>
      <c r="C2214" s="88"/>
      <c r="E2214" s="339"/>
      <c r="F2214" s="124"/>
      <c r="G2214" s="129"/>
      <c r="H2214" s="130"/>
      <c r="I2214" s="22"/>
      <c r="J2214" s="103"/>
      <c r="K2214" s="34"/>
      <c r="L2214" s="103"/>
      <c r="M2214" s="103"/>
      <c r="N2214" s="34"/>
      <c r="O2214" s="110"/>
      <c r="Q2214" s="253"/>
    </row>
    <row r="2215" spans="1:17" s="114" customFormat="1" x14ac:dyDescent="0.2">
      <c r="A2215" s="39"/>
      <c r="B2215" s="309"/>
      <c r="C2215" s="88"/>
      <c r="E2215" s="339"/>
      <c r="F2215" s="124"/>
      <c r="G2215" s="129"/>
      <c r="H2215" s="130"/>
      <c r="I2215" s="22"/>
      <c r="J2215" s="103"/>
      <c r="K2215" s="34"/>
      <c r="L2215" s="103"/>
      <c r="M2215" s="103"/>
      <c r="N2215" s="34"/>
      <c r="O2215" s="110"/>
      <c r="Q2215" s="253"/>
    </row>
    <row r="2216" spans="1:17" s="114" customFormat="1" x14ac:dyDescent="0.2">
      <c r="A2216" s="39"/>
      <c r="B2216" s="309"/>
      <c r="C2216" s="88"/>
      <c r="E2216" s="339"/>
      <c r="F2216" s="124"/>
      <c r="G2216" s="129"/>
      <c r="H2216" s="130"/>
      <c r="I2216" s="22"/>
      <c r="J2216" s="103"/>
      <c r="K2216" s="34"/>
      <c r="L2216" s="103"/>
      <c r="M2216" s="103"/>
      <c r="N2216" s="34"/>
      <c r="O2216" s="110"/>
      <c r="Q2216" s="253"/>
    </row>
    <row r="2217" spans="1:17" s="114" customFormat="1" x14ac:dyDescent="0.2">
      <c r="A2217" s="39"/>
      <c r="B2217" s="309"/>
      <c r="C2217" s="88"/>
      <c r="E2217" s="339"/>
      <c r="F2217" s="124"/>
      <c r="G2217" s="129"/>
      <c r="H2217" s="130"/>
      <c r="I2217" s="22"/>
      <c r="J2217" s="103"/>
      <c r="K2217" s="34"/>
      <c r="L2217" s="103"/>
      <c r="M2217" s="103"/>
      <c r="N2217" s="34"/>
      <c r="O2217" s="110"/>
      <c r="Q2217" s="253"/>
    </row>
    <row r="2218" spans="1:17" s="114" customFormat="1" x14ac:dyDescent="0.2">
      <c r="A2218" s="39"/>
      <c r="B2218" s="309"/>
      <c r="C2218" s="88"/>
      <c r="E2218" s="339"/>
      <c r="F2218" s="124"/>
      <c r="G2218" s="129"/>
      <c r="H2218" s="130"/>
      <c r="I2218" s="22"/>
      <c r="J2218" s="103"/>
      <c r="K2218" s="34"/>
      <c r="L2218" s="103"/>
      <c r="M2218" s="103"/>
      <c r="N2218" s="34"/>
      <c r="O2218" s="110"/>
      <c r="Q2218" s="253"/>
    </row>
    <row r="2219" spans="1:17" s="114" customFormat="1" x14ac:dyDescent="0.2">
      <c r="A2219" s="39"/>
      <c r="B2219" s="309"/>
      <c r="C2219" s="88"/>
      <c r="E2219" s="339"/>
      <c r="F2219" s="124"/>
      <c r="G2219" s="129"/>
      <c r="H2219" s="130"/>
      <c r="I2219" s="22"/>
      <c r="J2219" s="103"/>
      <c r="K2219" s="34"/>
      <c r="L2219" s="103"/>
      <c r="M2219" s="103"/>
      <c r="N2219" s="34"/>
      <c r="O2219" s="110"/>
      <c r="Q2219" s="253"/>
    </row>
    <row r="2220" spans="1:17" s="114" customFormat="1" x14ac:dyDescent="0.2">
      <c r="A2220" s="39"/>
      <c r="B2220" s="309"/>
      <c r="C2220" s="88"/>
      <c r="E2220" s="339"/>
      <c r="F2220" s="124"/>
      <c r="G2220" s="129"/>
      <c r="H2220" s="130"/>
      <c r="I2220" s="22"/>
      <c r="J2220" s="103"/>
      <c r="K2220" s="34"/>
      <c r="L2220" s="103"/>
      <c r="M2220" s="103"/>
      <c r="N2220" s="34"/>
      <c r="O2220" s="110"/>
      <c r="Q2220" s="253"/>
    </row>
    <row r="2221" spans="1:17" s="114" customFormat="1" x14ac:dyDescent="0.2">
      <c r="A2221" s="39"/>
      <c r="B2221" s="309"/>
      <c r="C2221" s="88"/>
      <c r="E2221" s="339"/>
      <c r="F2221" s="124"/>
      <c r="G2221" s="129"/>
      <c r="H2221" s="130"/>
      <c r="I2221" s="22"/>
      <c r="J2221" s="103"/>
      <c r="K2221" s="34"/>
      <c r="L2221" s="103"/>
      <c r="M2221" s="103"/>
      <c r="N2221" s="34"/>
      <c r="O2221" s="110"/>
      <c r="Q2221" s="253"/>
    </row>
    <row r="2222" spans="1:17" s="114" customFormat="1" x14ac:dyDescent="0.2">
      <c r="A2222" s="39"/>
      <c r="B2222" s="309"/>
      <c r="C2222" s="88"/>
      <c r="E2222" s="339"/>
      <c r="F2222" s="124"/>
      <c r="G2222" s="129"/>
      <c r="H2222" s="130"/>
      <c r="I2222" s="22"/>
      <c r="J2222" s="103"/>
      <c r="K2222" s="34"/>
      <c r="L2222" s="103"/>
      <c r="M2222" s="103"/>
      <c r="N2222" s="34"/>
      <c r="O2222" s="110"/>
      <c r="Q2222" s="253"/>
    </row>
    <row r="2223" spans="1:17" s="114" customFormat="1" x14ac:dyDescent="0.2">
      <c r="A2223" s="39"/>
      <c r="B2223" s="309"/>
      <c r="C2223" s="88"/>
      <c r="E2223" s="339"/>
      <c r="F2223" s="124"/>
      <c r="G2223" s="129"/>
      <c r="H2223" s="130"/>
      <c r="I2223" s="22"/>
      <c r="J2223" s="103"/>
      <c r="K2223" s="34"/>
      <c r="L2223" s="103"/>
      <c r="M2223" s="103"/>
      <c r="N2223" s="34"/>
      <c r="O2223" s="110"/>
      <c r="Q2223" s="253"/>
    </row>
    <row r="2224" spans="1:17" s="114" customFormat="1" x14ac:dyDescent="0.2">
      <c r="A2224" s="39"/>
      <c r="B2224" s="309"/>
      <c r="C2224" s="88"/>
      <c r="E2224" s="339"/>
      <c r="F2224" s="124"/>
      <c r="G2224" s="129"/>
      <c r="H2224" s="130"/>
      <c r="I2224" s="22"/>
      <c r="J2224" s="103"/>
      <c r="K2224" s="34"/>
      <c r="L2224" s="103"/>
      <c r="M2224" s="103"/>
      <c r="N2224" s="34"/>
      <c r="O2224" s="110"/>
      <c r="Q2224" s="253"/>
    </row>
    <row r="2225" spans="1:17" s="114" customFormat="1" x14ac:dyDescent="0.2">
      <c r="A2225" s="39"/>
      <c r="B2225" s="309"/>
      <c r="C2225" s="88"/>
      <c r="E2225" s="339"/>
      <c r="F2225" s="124"/>
      <c r="G2225" s="129"/>
      <c r="H2225" s="130"/>
      <c r="I2225" s="22"/>
      <c r="J2225" s="103"/>
      <c r="K2225" s="34"/>
      <c r="L2225" s="103"/>
      <c r="M2225" s="103"/>
      <c r="N2225" s="34"/>
      <c r="O2225" s="110"/>
      <c r="Q2225" s="253"/>
    </row>
    <row r="2226" spans="1:17" s="114" customFormat="1" x14ac:dyDescent="0.2">
      <c r="A2226" s="39"/>
      <c r="B2226" s="309"/>
      <c r="C2226" s="88"/>
      <c r="E2226" s="339"/>
      <c r="F2226" s="124"/>
      <c r="G2226" s="129"/>
      <c r="H2226" s="130"/>
      <c r="I2226" s="22"/>
      <c r="J2226" s="103"/>
      <c r="K2226" s="34"/>
      <c r="L2226" s="103"/>
      <c r="M2226" s="103"/>
      <c r="N2226" s="34"/>
      <c r="O2226" s="110"/>
      <c r="Q2226" s="253"/>
    </row>
    <row r="2227" spans="1:17" s="114" customFormat="1" x14ac:dyDescent="0.2">
      <c r="A2227" s="39"/>
      <c r="B2227" s="309"/>
      <c r="C2227" s="88"/>
      <c r="E2227" s="339"/>
      <c r="F2227" s="124"/>
      <c r="G2227" s="129"/>
      <c r="H2227" s="130"/>
      <c r="I2227" s="22"/>
      <c r="J2227" s="103"/>
      <c r="K2227" s="34"/>
      <c r="L2227" s="103"/>
      <c r="M2227" s="103"/>
      <c r="N2227" s="34"/>
      <c r="O2227" s="110"/>
      <c r="Q2227" s="253"/>
    </row>
    <row r="2228" spans="1:17" s="114" customFormat="1" x14ac:dyDescent="0.2">
      <c r="A2228" s="39"/>
      <c r="B2228" s="309"/>
      <c r="C2228" s="88"/>
      <c r="E2228" s="339"/>
      <c r="F2228" s="124"/>
      <c r="G2228" s="129"/>
      <c r="H2228" s="130"/>
      <c r="I2228" s="22"/>
      <c r="J2228" s="103"/>
      <c r="K2228" s="34"/>
      <c r="L2228" s="103"/>
      <c r="M2228" s="103"/>
      <c r="N2228" s="34"/>
      <c r="O2228" s="110"/>
      <c r="Q2228" s="253"/>
    </row>
    <row r="2229" spans="1:17" s="114" customFormat="1" x14ac:dyDescent="0.2">
      <c r="A2229" s="39"/>
      <c r="B2229" s="309"/>
      <c r="C2229" s="88"/>
      <c r="E2229" s="339"/>
      <c r="F2229" s="124"/>
      <c r="G2229" s="129"/>
      <c r="H2229" s="130"/>
      <c r="I2229" s="22"/>
      <c r="J2229" s="103"/>
      <c r="K2229" s="34"/>
      <c r="L2229" s="103"/>
      <c r="M2229" s="103"/>
      <c r="N2229" s="34"/>
      <c r="O2229" s="110"/>
      <c r="Q2229" s="253"/>
    </row>
    <row r="2230" spans="1:17" s="114" customFormat="1" x14ac:dyDescent="0.2">
      <c r="A2230" s="39"/>
      <c r="B2230" s="309"/>
      <c r="C2230" s="88"/>
      <c r="E2230" s="339"/>
      <c r="F2230" s="124"/>
      <c r="G2230" s="129"/>
      <c r="H2230" s="130"/>
      <c r="I2230" s="22"/>
      <c r="J2230" s="103"/>
      <c r="K2230" s="34"/>
      <c r="L2230" s="103"/>
      <c r="M2230" s="103"/>
      <c r="N2230" s="34"/>
      <c r="O2230" s="110"/>
      <c r="Q2230" s="253"/>
    </row>
    <row r="2231" spans="1:17" s="114" customFormat="1" x14ac:dyDescent="0.2">
      <c r="A2231" s="39"/>
      <c r="B2231" s="309"/>
      <c r="C2231" s="88"/>
      <c r="E2231" s="339"/>
      <c r="F2231" s="124"/>
      <c r="G2231" s="129"/>
      <c r="H2231" s="130"/>
      <c r="I2231" s="22"/>
      <c r="J2231" s="103"/>
      <c r="K2231" s="34"/>
      <c r="L2231" s="103"/>
      <c r="M2231" s="103"/>
      <c r="N2231" s="34"/>
      <c r="O2231" s="110"/>
      <c r="Q2231" s="253"/>
    </row>
    <row r="2232" spans="1:17" s="114" customFormat="1" x14ac:dyDescent="0.2">
      <c r="A2232" s="39"/>
      <c r="B2232" s="309"/>
      <c r="C2232" s="88"/>
      <c r="E2232" s="339"/>
      <c r="F2232" s="124"/>
      <c r="G2232" s="129"/>
      <c r="H2232" s="130"/>
      <c r="I2232" s="22"/>
      <c r="J2232" s="103"/>
      <c r="K2232" s="34"/>
      <c r="L2232" s="103"/>
      <c r="M2232" s="103"/>
      <c r="N2232" s="34"/>
      <c r="O2232" s="110"/>
      <c r="Q2232" s="253"/>
    </row>
    <row r="2233" spans="1:17" s="114" customFormat="1" x14ac:dyDescent="0.2">
      <c r="A2233" s="39"/>
      <c r="B2233" s="309"/>
      <c r="C2233" s="88"/>
      <c r="E2233" s="339"/>
      <c r="F2233" s="124"/>
      <c r="G2233" s="129"/>
      <c r="H2233" s="130"/>
      <c r="I2233" s="22"/>
      <c r="J2233" s="103"/>
      <c r="K2233" s="34"/>
      <c r="L2233" s="103"/>
      <c r="M2233" s="103"/>
      <c r="N2233" s="34"/>
      <c r="O2233" s="110"/>
      <c r="Q2233" s="253"/>
    </row>
    <row r="2234" spans="1:17" s="114" customFormat="1" x14ac:dyDescent="0.2">
      <c r="A2234" s="39"/>
      <c r="B2234" s="309"/>
      <c r="C2234" s="88"/>
      <c r="E2234" s="339"/>
      <c r="F2234" s="124"/>
      <c r="G2234" s="129"/>
      <c r="H2234" s="130"/>
      <c r="I2234" s="22"/>
      <c r="J2234" s="103"/>
      <c r="K2234" s="34"/>
      <c r="L2234" s="103"/>
      <c r="M2234" s="103"/>
      <c r="N2234" s="34"/>
      <c r="O2234" s="110"/>
      <c r="Q2234" s="253"/>
    </row>
    <row r="2235" spans="1:17" s="114" customFormat="1" x14ac:dyDescent="0.2">
      <c r="A2235" s="39"/>
      <c r="B2235" s="309"/>
      <c r="C2235" s="88"/>
      <c r="E2235" s="339"/>
      <c r="F2235" s="124"/>
      <c r="G2235" s="129"/>
      <c r="H2235" s="130"/>
      <c r="I2235" s="22"/>
      <c r="J2235" s="103"/>
      <c r="K2235" s="34"/>
      <c r="L2235" s="103"/>
      <c r="M2235" s="103"/>
      <c r="N2235" s="34"/>
      <c r="O2235" s="110"/>
      <c r="Q2235" s="253"/>
    </row>
    <row r="2236" spans="1:17" s="114" customFormat="1" x14ac:dyDescent="0.2">
      <c r="A2236" s="39"/>
      <c r="B2236" s="309"/>
      <c r="C2236" s="88"/>
      <c r="E2236" s="339"/>
      <c r="F2236" s="124"/>
      <c r="G2236" s="129"/>
      <c r="H2236" s="130"/>
      <c r="I2236" s="22"/>
      <c r="J2236" s="103"/>
      <c r="K2236" s="34"/>
      <c r="L2236" s="103"/>
      <c r="M2236" s="103"/>
      <c r="N2236" s="34"/>
      <c r="O2236" s="110"/>
      <c r="Q2236" s="253"/>
    </row>
    <row r="2237" spans="1:17" s="114" customFormat="1" x14ac:dyDescent="0.2">
      <c r="A2237" s="39"/>
      <c r="B2237" s="309"/>
      <c r="C2237" s="88"/>
      <c r="E2237" s="339"/>
      <c r="F2237" s="124"/>
      <c r="G2237" s="129"/>
      <c r="H2237" s="130"/>
      <c r="I2237" s="22"/>
      <c r="J2237" s="103"/>
      <c r="K2237" s="34"/>
      <c r="L2237" s="103"/>
      <c r="M2237" s="103"/>
      <c r="N2237" s="34"/>
      <c r="O2237" s="110"/>
      <c r="Q2237" s="253"/>
    </row>
    <row r="2238" spans="1:17" s="114" customFormat="1" x14ac:dyDescent="0.2">
      <c r="A2238" s="39"/>
      <c r="B2238" s="309"/>
      <c r="C2238" s="88"/>
      <c r="E2238" s="339"/>
      <c r="F2238" s="124"/>
      <c r="G2238" s="129"/>
      <c r="H2238" s="130"/>
      <c r="I2238" s="22"/>
      <c r="J2238" s="103"/>
      <c r="K2238" s="34"/>
      <c r="L2238" s="103"/>
      <c r="M2238" s="103"/>
      <c r="N2238" s="34"/>
      <c r="O2238" s="110"/>
      <c r="Q2238" s="253"/>
    </row>
    <row r="2239" spans="1:17" s="114" customFormat="1" x14ac:dyDescent="0.2">
      <c r="A2239" s="39"/>
      <c r="B2239" s="309"/>
      <c r="C2239" s="88"/>
      <c r="E2239" s="339"/>
      <c r="F2239" s="124"/>
      <c r="G2239" s="129"/>
      <c r="H2239" s="130"/>
      <c r="I2239" s="22"/>
      <c r="J2239" s="103"/>
      <c r="K2239" s="34"/>
      <c r="L2239" s="103"/>
      <c r="M2239" s="103"/>
      <c r="N2239" s="34"/>
      <c r="O2239" s="110"/>
      <c r="Q2239" s="253"/>
    </row>
    <row r="2240" spans="1:17" s="114" customFormat="1" x14ac:dyDescent="0.2">
      <c r="A2240" s="39"/>
      <c r="B2240" s="309"/>
      <c r="C2240" s="88"/>
      <c r="E2240" s="339"/>
      <c r="F2240" s="124"/>
      <c r="G2240" s="129"/>
      <c r="H2240" s="130"/>
      <c r="I2240" s="22"/>
      <c r="J2240" s="103"/>
      <c r="K2240" s="34"/>
      <c r="L2240" s="103"/>
      <c r="M2240" s="103"/>
      <c r="N2240" s="34"/>
      <c r="O2240" s="110"/>
      <c r="Q2240" s="253"/>
    </row>
    <row r="2241" spans="1:17" s="114" customFormat="1" x14ac:dyDescent="0.2">
      <c r="A2241" s="39"/>
      <c r="B2241" s="309"/>
      <c r="C2241" s="88"/>
      <c r="E2241" s="339"/>
      <c r="F2241" s="124"/>
      <c r="G2241" s="129"/>
      <c r="H2241" s="130"/>
      <c r="I2241" s="22"/>
      <c r="J2241" s="103"/>
      <c r="K2241" s="34"/>
      <c r="L2241" s="103"/>
      <c r="M2241" s="103"/>
      <c r="N2241" s="34"/>
      <c r="O2241" s="110"/>
      <c r="Q2241" s="253"/>
    </row>
    <row r="2242" spans="1:17" s="114" customFormat="1" x14ac:dyDescent="0.2">
      <c r="A2242" s="39"/>
      <c r="B2242" s="309"/>
      <c r="C2242" s="88"/>
      <c r="E2242" s="339"/>
      <c r="F2242" s="124"/>
      <c r="G2242" s="129"/>
      <c r="H2242" s="130"/>
      <c r="I2242" s="22"/>
      <c r="J2242" s="103"/>
      <c r="K2242" s="34"/>
      <c r="L2242" s="103"/>
      <c r="M2242" s="103"/>
      <c r="N2242" s="34"/>
      <c r="O2242" s="110"/>
      <c r="Q2242" s="253"/>
    </row>
    <row r="2243" spans="1:17" s="114" customFormat="1" x14ac:dyDescent="0.2">
      <c r="A2243" s="39"/>
      <c r="B2243" s="309"/>
      <c r="C2243" s="88"/>
      <c r="E2243" s="339"/>
      <c r="F2243" s="124"/>
      <c r="G2243" s="129"/>
      <c r="H2243" s="130"/>
      <c r="I2243" s="22"/>
      <c r="J2243" s="103"/>
      <c r="K2243" s="34"/>
      <c r="L2243" s="103"/>
      <c r="M2243" s="103"/>
      <c r="N2243" s="34"/>
      <c r="O2243" s="110"/>
      <c r="Q2243" s="253"/>
    </row>
    <row r="2244" spans="1:17" s="114" customFormat="1" x14ac:dyDescent="0.2">
      <c r="A2244" s="39"/>
      <c r="B2244" s="309"/>
      <c r="C2244" s="88"/>
      <c r="E2244" s="339"/>
      <c r="F2244" s="124"/>
      <c r="G2244" s="129"/>
      <c r="H2244" s="130"/>
      <c r="I2244" s="22"/>
      <c r="J2244" s="103"/>
      <c r="K2244" s="34"/>
      <c r="L2244" s="103"/>
      <c r="M2244" s="103"/>
      <c r="N2244" s="34"/>
      <c r="O2244" s="110"/>
      <c r="Q2244" s="253"/>
    </row>
    <row r="2245" spans="1:17" s="114" customFormat="1" x14ac:dyDescent="0.2">
      <c r="A2245" s="39"/>
      <c r="B2245" s="309"/>
      <c r="C2245" s="88"/>
      <c r="E2245" s="339"/>
      <c r="F2245" s="124"/>
      <c r="G2245" s="129"/>
      <c r="H2245" s="130"/>
      <c r="I2245" s="22"/>
      <c r="J2245" s="103"/>
      <c r="K2245" s="34"/>
      <c r="L2245" s="103"/>
      <c r="M2245" s="103"/>
      <c r="N2245" s="34"/>
      <c r="O2245" s="110"/>
      <c r="Q2245" s="253"/>
    </row>
    <row r="2246" spans="1:17" s="114" customFormat="1" x14ac:dyDescent="0.2">
      <c r="A2246" s="39"/>
      <c r="B2246" s="309"/>
      <c r="C2246" s="88"/>
      <c r="E2246" s="339"/>
      <c r="F2246" s="124"/>
      <c r="G2246" s="129"/>
      <c r="H2246" s="130"/>
      <c r="I2246" s="22"/>
      <c r="J2246" s="103"/>
      <c r="K2246" s="34"/>
      <c r="L2246" s="103"/>
      <c r="M2246" s="103"/>
      <c r="N2246" s="34"/>
      <c r="O2246" s="110"/>
      <c r="Q2246" s="253"/>
    </row>
    <row r="2247" spans="1:17" s="114" customFormat="1" x14ac:dyDescent="0.2">
      <c r="A2247" s="39"/>
      <c r="B2247" s="309"/>
      <c r="C2247" s="88"/>
      <c r="E2247" s="339"/>
      <c r="F2247" s="124"/>
      <c r="G2247" s="129"/>
      <c r="H2247" s="130"/>
      <c r="I2247" s="22"/>
      <c r="J2247" s="103"/>
      <c r="K2247" s="34"/>
      <c r="L2247" s="103"/>
      <c r="M2247" s="103"/>
      <c r="N2247" s="34"/>
      <c r="O2247" s="110"/>
      <c r="Q2247" s="253"/>
    </row>
    <row r="2248" spans="1:17" s="114" customFormat="1" x14ac:dyDescent="0.2">
      <c r="A2248" s="39"/>
      <c r="B2248" s="309"/>
      <c r="C2248" s="88"/>
      <c r="E2248" s="339"/>
      <c r="F2248" s="124"/>
      <c r="G2248" s="129"/>
      <c r="H2248" s="130"/>
      <c r="I2248" s="22"/>
      <c r="J2248" s="103"/>
      <c r="K2248" s="34"/>
      <c r="L2248" s="103"/>
      <c r="M2248" s="103"/>
      <c r="N2248" s="34"/>
      <c r="O2248" s="110"/>
      <c r="Q2248" s="253"/>
    </row>
    <row r="2249" spans="1:17" s="114" customFormat="1" x14ac:dyDescent="0.2">
      <c r="A2249" s="39"/>
      <c r="B2249" s="309"/>
      <c r="C2249" s="88"/>
      <c r="E2249" s="339"/>
      <c r="F2249" s="124"/>
      <c r="G2249" s="129"/>
      <c r="H2249" s="130"/>
      <c r="I2249" s="22"/>
      <c r="J2249" s="103"/>
      <c r="K2249" s="34"/>
      <c r="L2249" s="103"/>
      <c r="M2249" s="103"/>
      <c r="N2249" s="34"/>
      <c r="O2249" s="110"/>
      <c r="Q2249" s="253"/>
    </row>
    <row r="2250" spans="1:17" s="114" customFormat="1" x14ac:dyDescent="0.2">
      <c r="A2250" s="39"/>
      <c r="B2250" s="309"/>
      <c r="C2250" s="88"/>
      <c r="E2250" s="339"/>
      <c r="F2250" s="124"/>
      <c r="G2250" s="129"/>
      <c r="H2250" s="130"/>
      <c r="I2250" s="22"/>
      <c r="J2250" s="103"/>
      <c r="K2250" s="34"/>
      <c r="L2250" s="103"/>
      <c r="M2250" s="103"/>
      <c r="N2250" s="34"/>
      <c r="O2250" s="110"/>
      <c r="Q2250" s="253"/>
    </row>
    <row r="2251" spans="1:17" s="114" customFormat="1" x14ac:dyDescent="0.2">
      <c r="A2251" s="39"/>
      <c r="B2251" s="309"/>
      <c r="C2251" s="88"/>
      <c r="E2251" s="339"/>
      <c r="F2251" s="124"/>
      <c r="G2251" s="129"/>
      <c r="H2251" s="130"/>
      <c r="I2251" s="22"/>
      <c r="J2251" s="103"/>
      <c r="K2251" s="34"/>
      <c r="L2251" s="103"/>
      <c r="M2251" s="103"/>
      <c r="N2251" s="34"/>
      <c r="O2251" s="110"/>
      <c r="Q2251" s="253"/>
    </row>
    <row r="2252" spans="1:17" s="114" customFormat="1" x14ac:dyDescent="0.2">
      <c r="A2252" s="39"/>
      <c r="B2252" s="309"/>
      <c r="C2252" s="88"/>
      <c r="E2252" s="339"/>
      <c r="F2252" s="124"/>
      <c r="G2252" s="129"/>
      <c r="H2252" s="130"/>
      <c r="I2252" s="22"/>
      <c r="J2252" s="103"/>
      <c r="K2252" s="34"/>
      <c r="L2252" s="103"/>
      <c r="M2252" s="103"/>
      <c r="N2252" s="34"/>
      <c r="O2252" s="110"/>
      <c r="Q2252" s="253"/>
    </row>
    <row r="2253" spans="1:17" s="114" customFormat="1" x14ac:dyDescent="0.2">
      <c r="A2253" s="39"/>
      <c r="B2253" s="309"/>
      <c r="C2253" s="88"/>
      <c r="E2253" s="339"/>
      <c r="F2253" s="124"/>
      <c r="G2253" s="129"/>
      <c r="H2253" s="130"/>
      <c r="I2253" s="22"/>
      <c r="J2253" s="103"/>
      <c r="K2253" s="34"/>
      <c r="L2253" s="103"/>
      <c r="M2253" s="103"/>
      <c r="N2253" s="34"/>
      <c r="O2253" s="110"/>
      <c r="Q2253" s="253"/>
    </row>
    <row r="2254" spans="1:17" s="114" customFormat="1" x14ac:dyDescent="0.2">
      <c r="A2254" s="39"/>
      <c r="B2254" s="309"/>
      <c r="C2254" s="88"/>
      <c r="E2254" s="339"/>
      <c r="F2254" s="124"/>
      <c r="G2254" s="129"/>
      <c r="H2254" s="130"/>
      <c r="I2254" s="22"/>
      <c r="J2254" s="103"/>
      <c r="K2254" s="34"/>
      <c r="L2254" s="103"/>
      <c r="M2254" s="103"/>
      <c r="N2254" s="34"/>
      <c r="O2254" s="110"/>
      <c r="Q2254" s="253"/>
    </row>
    <row r="2255" spans="1:17" s="114" customFormat="1" x14ac:dyDescent="0.2">
      <c r="A2255" s="39"/>
      <c r="B2255" s="309"/>
      <c r="C2255" s="88"/>
      <c r="E2255" s="339"/>
      <c r="F2255" s="124"/>
      <c r="G2255" s="129"/>
      <c r="H2255" s="130"/>
      <c r="I2255" s="22"/>
      <c r="J2255" s="103"/>
      <c r="K2255" s="34"/>
      <c r="L2255" s="103"/>
      <c r="M2255" s="103"/>
      <c r="N2255" s="34"/>
      <c r="O2255" s="110"/>
      <c r="Q2255" s="253"/>
    </row>
  </sheetData>
  <autoFilter ref="D12:O1120" xr:uid="{00000000-0009-0000-0000-000001000000}"/>
  <sortState xmlns:xlrd2="http://schemas.microsoft.com/office/spreadsheetml/2017/richdata2" ref="C57:XFD100">
    <sortCondition ref="D57:D100"/>
  </sortState>
  <mergeCells count="5">
    <mergeCell ref="D10:I10"/>
    <mergeCell ref="J10:J11"/>
    <mergeCell ref="K10:N10"/>
    <mergeCell ref="D11:I11"/>
    <mergeCell ref="K11:N1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53" fitToHeight="3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S144"/>
  <sheetViews>
    <sheetView zoomScaleNormal="100" workbookViewId="0">
      <selection activeCell="B1" sqref="B1:G1"/>
    </sheetView>
  </sheetViews>
  <sheetFormatPr baseColWidth="10" defaultRowHeight="12.75" x14ac:dyDescent="0.2"/>
  <cols>
    <col min="1" max="1" width="5.28515625" customWidth="1"/>
    <col min="2" max="2" width="21.28515625" style="27" customWidth="1"/>
    <col min="3" max="3" width="9.85546875" style="141" customWidth="1"/>
    <col min="4" max="4" width="13.85546875" style="30" bestFit="1" customWidth="1"/>
    <col min="5" max="5" width="18.140625" customWidth="1"/>
    <col min="6" max="6" width="12.42578125" bestFit="1" customWidth="1"/>
    <col min="7" max="7" width="11.85546875" bestFit="1" customWidth="1"/>
    <col min="8" max="8" width="11.28515625" bestFit="1" customWidth="1"/>
    <col min="9" max="9" width="11.7109375" bestFit="1" customWidth="1"/>
    <col min="12" max="12" width="12.42578125" bestFit="1" customWidth="1"/>
    <col min="13" max="13" width="12.140625" bestFit="1" customWidth="1"/>
    <col min="18" max="18" width="7.7109375" bestFit="1" customWidth="1"/>
  </cols>
  <sheetData>
    <row r="1" spans="1:15" ht="27" thickBot="1" x14ac:dyDescent="0.25">
      <c r="A1" s="107"/>
      <c r="B1" s="430" t="s">
        <v>381</v>
      </c>
      <c r="C1" s="428"/>
      <c r="D1" s="428"/>
      <c r="E1" s="428"/>
      <c r="F1" s="428"/>
      <c r="G1" s="429"/>
    </row>
    <row r="2" spans="1:15" ht="29.25" customHeight="1" thickBot="1" x14ac:dyDescent="0.25">
      <c r="A2" s="107"/>
      <c r="B2" s="109"/>
      <c r="C2" s="140"/>
      <c r="D2" s="109"/>
      <c r="E2" s="109"/>
      <c r="F2" s="109"/>
    </row>
    <row r="3" spans="1:15" ht="43.5" customHeight="1" thickBot="1" x14ac:dyDescent="0.25">
      <c r="A3" s="107"/>
      <c r="B3" s="459" t="s">
        <v>552</v>
      </c>
      <c r="C3" s="460"/>
      <c r="D3" s="462"/>
      <c r="E3" s="164"/>
      <c r="F3" s="230" t="s">
        <v>35</v>
      </c>
      <c r="G3" s="230" t="s">
        <v>525</v>
      </c>
      <c r="H3" s="230" t="s">
        <v>136</v>
      </c>
      <c r="I3" s="230" t="s">
        <v>366</v>
      </c>
      <c r="J3" s="230" t="s">
        <v>0</v>
      </c>
      <c r="K3" s="230" t="s">
        <v>385</v>
      </c>
      <c r="L3" s="230" t="s">
        <v>533</v>
      </c>
      <c r="M3" s="230" t="s">
        <v>541</v>
      </c>
      <c r="O3" s="140"/>
    </row>
    <row r="4" spans="1:15" x14ac:dyDescent="0.2">
      <c r="A4" s="107"/>
      <c r="B4" s="139"/>
      <c r="C4" s="171"/>
      <c r="D4" s="172"/>
      <c r="E4" s="109"/>
      <c r="F4" s="231"/>
      <c r="G4" s="231"/>
      <c r="H4" s="231"/>
      <c r="I4" s="231"/>
      <c r="J4" s="231"/>
      <c r="K4" s="231"/>
      <c r="L4" s="231"/>
      <c r="M4" s="231"/>
      <c r="O4" s="140"/>
    </row>
    <row r="5" spans="1:15" x14ac:dyDescent="0.2">
      <c r="A5" s="107"/>
      <c r="B5" s="149" t="s">
        <v>314</v>
      </c>
      <c r="C5" s="72"/>
      <c r="D5" s="150">
        <v>99998</v>
      </c>
      <c r="E5" s="109"/>
      <c r="F5" s="232" t="s">
        <v>211</v>
      </c>
      <c r="G5" s="231" t="s">
        <v>204</v>
      </c>
      <c r="H5" s="231" t="s">
        <v>209</v>
      </c>
      <c r="I5" s="233" t="s">
        <v>367</v>
      </c>
      <c r="J5" s="231" t="s">
        <v>3</v>
      </c>
      <c r="K5" s="231" t="s">
        <v>531</v>
      </c>
      <c r="L5" s="232" t="s">
        <v>534</v>
      </c>
      <c r="M5" s="232" t="s">
        <v>542</v>
      </c>
      <c r="O5" s="140"/>
    </row>
    <row r="6" spans="1:15" x14ac:dyDescent="0.2">
      <c r="A6" s="107"/>
      <c r="B6" s="177" t="s">
        <v>3</v>
      </c>
      <c r="C6" s="72"/>
      <c r="D6" s="150">
        <v>1</v>
      </c>
      <c r="E6" s="109"/>
      <c r="F6" s="232" t="s">
        <v>212</v>
      </c>
      <c r="G6" s="231" t="s">
        <v>205</v>
      </c>
      <c r="H6" s="231" t="s">
        <v>210</v>
      </c>
      <c r="I6" s="233" t="s">
        <v>368</v>
      </c>
      <c r="J6" s="231" t="s">
        <v>184</v>
      </c>
      <c r="K6" s="231" t="s">
        <v>532</v>
      </c>
      <c r="L6" s="232" t="s">
        <v>535</v>
      </c>
      <c r="M6" s="232" t="s">
        <v>543</v>
      </c>
      <c r="O6" s="140"/>
    </row>
    <row r="7" spans="1:15" x14ac:dyDescent="0.2">
      <c r="A7" s="107"/>
      <c r="B7" s="177" t="s">
        <v>184</v>
      </c>
      <c r="C7" s="72"/>
      <c r="D7" s="150">
        <v>2</v>
      </c>
      <c r="E7" s="109"/>
      <c r="F7" s="232" t="s">
        <v>213</v>
      </c>
      <c r="G7" s="231" t="s">
        <v>501</v>
      </c>
      <c r="H7" s="231"/>
      <c r="I7" s="231"/>
      <c r="J7" s="231" t="s">
        <v>185</v>
      </c>
      <c r="K7" s="231"/>
      <c r="L7" s="232" t="s">
        <v>536</v>
      </c>
      <c r="M7" s="232" t="s">
        <v>544</v>
      </c>
      <c r="O7" s="140"/>
    </row>
    <row r="8" spans="1:15" x14ac:dyDescent="0.2">
      <c r="A8" s="107"/>
      <c r="B8" s="177" t="s">
        <v>185</v>
      </c>
      <c r="C8" s="72"/>
      <c r="D8" s="150">
        <v>3</v>
      </c>
      <c r="E8" s="109"/>
      <c r="F8" s="232" t="s">
        <v>214</v>
      </c>
      <c r="G8" s="231" t="s">
        <v>504</v>
      </c>
      <c r="H8" s="231"/>
      <c r="I8" s="231"/>
      <c r="J8" s="231" t="s">
        <v>547</v>
      </c>
      <c r="K8" s="231"/>
      <c r="L8" s="232" t="s">
        <v>537</v>
      </c>
      <c r="M8" s="232" t="s">
        <v>551</v>
      </c>
      <c r="O8" s="140"/>
    </row>
    <row r="9" spans="1:15" x14ac:dyDescent="0.2">
      <c r="A9" s="107"/>
      <c r="B9" s="177" t="s">
        <v>190</v>
      </c>
      <c r="C9" s="72"/>
      <c r="D9" s="150">
        <v>4</v>
      </c>
      <c r="E9" s="109"/>
      <c r="F9" s="232" t="s">
        <v>215</v>
      </c>
      <c r="G9" s="231" t="s">
        <v>502</v>
      </c>
      <c r="H9" s="231"/>
      <c r="I9" s="231"/>
      <c r="J9" s="231"/>
      <c r="K9" s="231"/>
      <c r="L9" s="232" t="s">
        <v>538</v>
      </c>
      <c r="M9" s="232"/>
      <c r="O9" s="140"/>
    </row>
    <row r="10" spans="1:15" x14ac:dyDescent="0.2">
      <c r="A10" s="107"/>
      <c r="B10" s="177" t="s">
        <v>211</v>
      </c>
      <c r="C10" s="186"/>
      <c r="D10" s="150">
        <v>5</v>
      </c>
      <c r="E10" s="109"/>
      <c r="F10" s="232" t="s">
        <v>216</v>
      </c>
      <c r="G10" s="231" t="s">
        <v>503</v>
      </c>
      <c r="H10" s="231"/>
      <c r="I10" s="231"/>
      <c r="J10" s="231"/>
      <c r="K10" s="231"/>
      <c r="L10" s="232" t="s">
        <v>539</v>
      </c>
      <c r="M10" s="232"/>
      <c r="O10" s="140"/>
    </row>
    <row r="11" spans="1:15" x14ac:dyDescent="0.2">
      <c r="A11" s="107"/>
      <c r="B11" s="177" t="s">
        <v>212</v>
      </c>
      <c r="C11" s="72"/>
      <c r="D11" s="150">
        <v>6</v>
      </c>
      <c r="E11" s="109"/>
      <c r="F11" s="232"/>
      <c r="G11" s="231" t="s">
        <v>206</v>
      </c>
      <c r="H11" s="231"/>
      <c r="I11" s="231"/>
      <c r="J11" s="231"/>
      <c r="K11" s="231"/>
      <c r="L11" s="232" t="s">
        <v>540</v>
      </c>
      <c r="M11" s="232"/>
    </row>
    <row r="12" spans="1:15" x14ac:dyDescent="0.2">
      <c r="A12" s="107"/>
      <c r="B12" s="177" t="s">
        <v>213</v>
      </c>
      <c r="C12" s="72"/>
      <c r="D12" s="150">
        <v>7</v>
      </c>
      <c r="E12" s="109"/>
      <c r="F12" s="231"/>
      <c r="G12" s="231" t="s">
        <v>498</v>
      </c>
      <c r="H12" s="231"/>
      <c r="I12" s="231"/>
      <c r="J12" s="231"/>
      <c r="K12" s="231"/>
      <c r="L12" s="231"/>
      <c r="M12" s="232"/>
    </row>
    <row r="13" spans="1:15" x14ac:dyDescent="0.2">
      <c r="A13" s="107"/>
      <c r="B13" s="177" t="s">
        <v>214</v>
      </c>
      <c r="C13" s="72"/>
      <c r="D13" s="150">
        <v>8</v>
      </c>
      <c r="E13" s="109"/>
      <c r="F13" s="231"/>
      <c r="G13" s="231" t="s">
        <v>499</v>
      </c>
      <c r="H13" s="231"/>
      <c r="I13" s="231"/>
      <c r="J13" s="231"/>
      <c r="K13" s="231"/>
      <c r="L13" s="231"/>
      <c r="M13" s="231"/>
    </row>
    <row r="14" spans="1:15" x14ac:dyDescent="0.2">
      <c r="A14" s="107"/>
      <c r="B14" s="177" t="s">
        <v>215</v>
      </c>
      <c r="C14" s="72"/>
      <c r="D14" s="150">
        <v>9</v>
      </c>
      <c r="E14" s="109"/>
      <c r="F14" s="231"/>
      <c r="G14" s="231" t="s">
        <v>500</v>
      </c>
      <c r="H14" s="231"/>
      <c r="I14" s="231"/>
      <c r="J14" s="231"/>
      <c r="K14" s="231"/>
      <c r="L14" s="231"/>
      <c r="M14" s="231"/>
    </row>
    <row r="15" spans="1:15" x14ac:dyDescent="0.2">
      <c r="A15" s="107"/>
      <c r="B15" s="177" t="s">
        <v>216</v>
      </c>
      <c r="C15" s="72"/>
      <c r="D15" s="150">
        <v>10</v>
      </c>
      <c r="E15" s="109"/>
      <c r="F15" s="231"/>
      <c r="G15" s="231" t="s">
        <v>207</v>
      </c>
      <c r="H15" s="231"/>
      <c r="I15" s="231"/>
      <c r="J15" s="231"/>
      <c r="K15" s="231"/>
      <c r="L15" s="231"/>
      <c r="M15" s="231"/>
    </row>
    <row r="16" spans="1:15" x14ac:dyDescent="0.2">
      <c r="A16" s="107"/>
      <c r="B16" s="187" t="s">
        <v>204</v>
      </c>
      <c r="C16" s="72"/>
      <c r="D16" s="150">
        <v>11</v>
      </c>
      <c r="E16" s="109"/>
      <c r="F16" s="231"/>
      <c r="G16" s="231" t="s">
        <v>208</v>
      </c>
      <c r="H16" s="231"/>
      <c r="I16" s="231"/>
      <c r="J16" s="231"/>
      <c r="K16" s="231"/>
      <c r="L16" s="231"/>
      <c r="M16" s="231"/>
    </row>
    <row r="17" spans="1:13" x14ac:dyDescent="0.2">
      <c r="A17" s="107"/>
      <c r="B17" s="187" t="s">
        <v>205</v>
      </c>
      <c r="C17" s="72"/>
      <c r="D17" s="150">
        <v>12</v>
      </c>
      <c r="E17" s="109"/>
      <c r="F17" s="231"/>
      <c r="G17" s="231" t="s">
        <v>496</v>
      </c>
      <c r="H17" s="231"/>
      <c r="I17" s="231"/>
      <c r="J17" s="231"/>
      <c r="K17" s="231"/>
      <c r="L17" s="231"/>
      <c r="M17" s="231"/>
    </row>
    <row r="18" spans="1:13" x14ac:dyDescent="0.2">
      <c r="A18" s="107"/>
      <c r="B18" s="187" t="s">
        <v>501</v>
      </c>
      <c r="C18" s="72"/>
      <c r="D18" s="150">
        <v>13</v>
      </c>
      <c r="E18" s="109"/>
      <c r="F18" s="231"/>
      <c r="G18" s="231" t="s">
        <v>497</v>
      </c>
      <c r="H18" s="231"/>
      <c r="I18" s="231"/>
      <c r="J18" s="231"/>
      <c r="K18" s="231"/>
      <c r="L18" s="231"/>
      <c r="M18" s="231"/>
    </row>
    <row r="19" spans="1:13" x14ac:dyDescent="0.2">
      <c r="A19" s="107"/>
      <c r="B19" s="187" t="s">
        <v>504</v>
      </c>
      <c r="C19" s="72"/>
      <c r="D19" s="150">
        <v>14</v>
      </c>
      <c r="E19" s="109"/>
      <c r="F19" s="231"/>
      <c r="G19" s="231" t="s">
        <v>505</v>
      </c>
      <c r="H19" s="231"/>
      <c r="I19" s="231"/>
      <c r="J19" s="231"/>
      <c r="K19" s="231"/>
      <c r="L19" s="231"/>
      <c r="M19" s="231"/>
    </row>
    <row r="20" spans="1:13" x14ac:dyDescent="0.2">
      <c r="A20" s="107"/>
      <c r="B20" s="187" t="s">
        <v>502</v>
      </c>
      <c r="C20" s="72"/>
      <c r="D20" s="150">
        <v>15</v>
      </c>
      <c r="E20" s="109"/>
      <c r="F20" s="231"/>
      <c r="G20" s="231" t="s">
        <v>506</v>
      </c>
      <c r="H20" s="231"/>
      <c r="I20" s="231"/>
      <c r="J20" s="231"/>
      <c r="K20" s="231"/>
      <c r="L20" s="231"/>
      <c r="M20" s="231"/>
    </row>
    <row r="21" spans="1:13" x14ac:dyDescent="0.2">
      <c r="A21" s="107"/>
      <c r="B21" s="187" t="s">
        <v>503</v>
      </c>
      <c r="C21" s="72"/>
      <c r="D21" s="150">
        <v>16</v>
      </c>
      <c r="E21" s="109"/>
      <c r="F21" s="231"/>
      <c r="G21" s="231"/>
      <c r="H21" s="231"/>
      <c r="I21" s="231"/>
      <c r="J21" s="231"/>
      <c r="K21" s="231"/>
      <c r="L21" s="231"/>
      <c r="M21" s="231"/>
    </row>
    <row r="22" spans="1:13" x14ac:dyDescent="0.2">
      <c r="A22" s="107"/>
      <c r="B22" s="187" t="s">
        <v>206</v>
      </c>
      <c r="C22" s="72"/>
      <c r="D22" s="150">
        <v>17</v>
      </c>
      <c r="E22" s="109"/>
      <c r="F22" s="109"/>
      <c r="J22" s="140"/>
    </row>
    <row r="23" spans="1:13" x14ac:dyDescent="0.2">
      <c r="A23" s="107"/>
      <c r="B23" s="187" t="s">
        <v>498</v>
      </c>
      <c r="C23" s="72"/>
      <c r="D23" s="150">
        <v>18</v>
      </c>
      <c r="E23" s="109"/>
      <c r="F23" s="109"/>
      <c r="I23" s="140"/>
    </row>
    <row r="24" spans="1:13" x14ac:dyDescent="0.2">
      <c r="A24" s="107"/>
      <c r="B24" s="187" t="s">
        <v>499</v>
      </c>
      <c r="C24" s="72"/>
      <c r="D24" s="150">
        <v>19</v>
      </c>
      <c r="E24" s="109"/>
      <c r="F24" s="109"/>
      <c r="I24" s="140"/>
    </row>
    <row r="25" spans="1:13" x14ac:dyDescent="0.2">
      <c r="A25" s="107"/>
      <c r="B25" s="187" t="s">
        <v>500</v>
      </c>
      <c r="C25" s="72"/>
      <c r="D25" s="150">
        <v>20</v>
      </c>
      <c r="E25" s="109"/>
      <c r="F25" s="109"/>
      <c r="I25" s="140"/>
    </row>
    <row r="26" spans="1:13" x14ac:dyDescent="0.2">
      <c r="A26" s="107"/>
      <c r="B26" s="187" t="s">
        <v>207</v>
      </c>
      <c r="C26" s="72"/>
      <c r="D26" s="150">
        <v>21</v>
      </c>
      <c r="E26" s="109"/>
      <c r="F26" s="109"/>
      <c r="I26" s="140"/>
    </row>
    <row r="27" spans="1:13" s="37" customFormat="1" x14ac:dyDescent="0.2">
      <c r="A27" s="107"/>
      <c r="B27" s="187" t="s">
        <v>208</v>
      </c>
      <c r="C27" s="72"/>
      <c r="D27" s="150">
        <v>22</v>
      </c>
      <c r="E27" s="109"/>
      <c r="F27" s="140"/>
      <c r="I27" s="140"/>
    </row>
    <row r="28" spans="1:13" x14ac:dyDescent="0.2">
      <c r="A28" s="107"/>
      <c r="B28" s="187" t="s">
        <v>496</v>
      </c>
      <c r="C28" s="72"/>
      <c r="D28" s="150">
        <v>23</v>
      </c>
      <c r="E28" s="109"/>
      <c r="F28" s="140"/>
      <c r="I28" s="140"/>
    </row>
    <row r="29" spans="1:13" x14ac:dyDescent="0.2">
      <c r="A29" s="107"/>
      <c r="B29" s="187" t="s">
        <v>497</v>
      </c>
      <c r="C29" s="72"/>
      <c r="D29" s="150">
        <v>24</v>
      </c>
      <c r="E29" s="109"/>
      <c r="F29" s="140"/>
      <c r="I29" s="140"/>
    </row>
    <row r="30" spans="1:13" x14ac:dyDescent="0.2">
      <c r="A30" s="107"/>
      <c r="B30" s="187" t="s">
        <v>505</v>
      </c>
      <c r="C30" s="72"/>
      <c r="D30" s="150">
        <v>25</v>
      </c>
      <c r="E30" s="109"/>
      <c r="F30" s="140"/>
      <c r="I30" s="140"/>
    </row>
    <row r="31" spans="1:13" x14ac:dyDescent="0.2">
      <c r="A31" s="107"/>
      <c r="B31" s="187" t="s">
        <v>506</v>
      </c>
      <c r="C31" s="72"/>
      <c r="D31" s="150">
        <v>26</v>
      </c>
      <c r="E31" s="109"/>
      <c r="F31" s="140"/>
      <c r="I31" s="140"/>
    </row>
    <row r="32" spans="1:13" x14ac:dyDescent="0.2">
      <c r="A32" s="107"/>
      <c r="B32" s="177" t="s">
        <v>534</v>
      </c>
      <c r="C32" s="72"/>
      <c r="D32" s="150">
        <v>27</v>
      </c>
      <c r="E32" s="109"/>
      <c r="F32" s="140"/>
      <c r="I32" s="140"/>
    </row>
    <row r="33" spans="1:9" x14ac:dyDescent="0.2">
      <c r="A33" s="107"/>
      <c r="B33" s="177" t="s">
        <v>535</v>
      </c>
      <c r="C33" s="72"/>
      <c r="D33" s="150">
        <v>28</v>
      </c>
      <c r="E33" s="109"/>
      <c r="F33" s="140"/>
      <c r="I33" s="140"/>
    </row>
    <row r="34" spans="1:9" x14ac:dyDescent="0.2">
      <c r="A34" s="107"/>
      <c r="B34" s="177" t="s">
        <v>536</v>
      </c>
      <c r="C34" s="72"/>
      <c r="D34" s="150">
        <v>29</v>
      </c>
      <c r="E34" s="109"/>
      <c r="F34" s="140"/>
      <c r="I34" s="140"/>
    </row>
    <row r="35" spans="1:9" x14ac:dyDescent="0.2">
      <c r="A35" s="107"/>
      <c r="B35" s="177" t="s">
        <v>537</v>
      </c>
      <c r="C35" s="72"/>
      <c r="D35" s="150">
        <v>30</v>
      </c>
      <c r="E35" s="109"/>
      <c r="F35" s="140"/>
    </row>
    <row r="36" spans="1:9" x14ac:dyDescent="0.2">
      <c r="A36" s="107"/>
      <c r="B36" s="177" t="s">
        <v>538</v>
      </c>
      <c r="C36" s="72"/>
      <c r="D36" s="150">
        <v>31</v>
      </c>
      <c r="E36" s="109"/>
      <c r="F36" s="140"/>
    </row>
    <row r="37" spans="1:9" s="37" customFormat="1" x14ac:dyDescent="0.2">
      <c r="A37" s="107"/>
      <c r="B37" s="177" t="s">
        <v>539</v>
      </c>
      <c r="C37" s="72"/>
      <c r="D37" s="150">
        <v>32</v>
      </c>
      <c r="E37" s="109"/>
      <c r="F37" s="109"/>
    </row>
    <row r="38" spans="1:9" s="37" customFormat="1" x14ac:dyDescent="0.2">
      <c r="A38" s="107"/>
      <c r="B38" s="177" t="s">
        <v>551</v>
      </c>
      <c r="C38" s="72"/>
      <c r="D38" s="150">
        <v>33</v>
      </c>
      <c r="E38" s="109"/>
      <c r="F38" s="109"/>
    </row>
    <row r="39" spans="1:9" x14ac:dyDescent="0.2">
      <c r="A39" s="107"/>
      <c r="B39" s="372" t="s">
        <v>542</v>
      </c>
      <c r="C39" s="373"/>
      <c r="D39" s="374">
        <v>34</v>
      </c>
      <c r="E39" s="109"/>
      <c r="F39" s="109"/>
    </row>
    <row r="40" spans="1:9" s="140" customFormat="1" x14ac:dyDescent="0.2">
      <c r="B40" s="372" t="s">
        <v>543</v>
      </c>
      <c r="C40" s="373"/>
      <c r="D40" s="374">
        <v>35</v>
      </c>
    </row>
    <row r="41" spans="1:9" s="140" customFormat="1" x14ac:dyDescent="0.2">
      <c r="B41" s="372" t="s">
        <v>544</v>
      </c>
      <c r="C41" s="373"/>
      <c r="D41" s="374">
        <v>36</v>
      </c>
    </row>
    <row r="42" spans="1:9" s="140" customFormat="1" x14ac:dyDescent="0.2">
      <c r="B42" s="177" t="s">
        <v>209</v>
      </c>
      <c r="C42" s="72"/>
      <c r="D42" s="150">
        <v>37</v>
      </c>
    </row>
    <row r="43" spans="1:9" s="140" customFormat="1" x14ac:dyDescent="0.2">
      <c r="B43" s="177" t="s">
        <v>210</v>
      </c>
      <c r="C43" s="72"/>
      <c r="D43" s="150">
        <v>38</v>
      </c>
    </row>
    <row r="44" spans="1:9" s="140" customFormat="1" x14ac:dyDescent="0.2">
      <c r="B44" s="177" t="s">
        <v>367</v>
      </c>
      <c r="C44" s="72"/>
      <c r="D44" s="150">
        <v>39</v>
      </c>
    </row>
    <row r="45" spans="1:9" s="140" customFormat="1" x14ac:dyDescent="0.2">
      <c r="B45" s="177" t="s">
        <v>368</v>
      </c>
      <c r="C45" s="72"/>
      <c r="D45" s="150">
        <v>40</v>
      </c>
    </row>
    <row r="46" spans="1:9" s="140" customFormat="1" x14ac:dyDescent="0.2">
      <c r="B46" s="177" t="s">
        <v>531</v>
      </c>
      <c r="C46" s="72"/>
      <c r="D46" s="150">
        <v>41</v>
      </c>
    </row>
    <row r="47" spans="1:9" s="140" customFormat="1" x14ac:dyDescent="0.2">
      <c r="B47" s="177" t="s">
        <v>532</v>
      </c>
      <c r="C47" s="72"/>
      <c r="D47" s="150">
        <v>42</v>
      </c>
    </row>
    <row r="48" spans="1:9" s="140" customFormat="1" x14ac:dyDescent="0.2">
      <c r="B48" s="149"/>
      <c r="C48" s="72"/>
      <c r="D48" s="150"/>
    </row>
    <row r="49" spans="1:19" s="140" customFormat="1" x14ac:dyDescent="0.2">
      <c r="B49" s="149"/>
      <c r="C49" s="72"/>
      <c r="D49" s="150"/>
    </row>
    <row r="50" spans="1:19" s="140" customFormat="1" x14ac:dyDescent="0.2">
      <c r="B50" s="149"/>
      <c r="C50" s="72"/>
      <c r="D50" s="150"/>
    </row>
    <row r="51" spans="1:19" s="140" customFormat="1" x14ac:dyDescent="0.2">
      <c r="B51" s="149"/>
      <c r="C51" s="72"/>
      <c r="D51" s="150"/>
    </row>
    <row r="52" spans="1:19" s="140" customFormat="1" x14ac:dyDescent="0.2">
      <c r="B52" s="149"/>
      <c r="C52" s="72"/>
      <c r="D52" s="150"/>
    </row>
    <row r="53" spans="1:19" ht="13.5" thickBot="1" x14ac:dyDescent="0.25">
      <c r="A53" s="107"/>
      <c r="B53" s="151"/>
      <c r="C53" s="173"/>
      <c r="D53" s="152"/>
      <c r="E53" s="109"/>
      <c r="F53" s="109"/>
    </row>
    <row r="54" spans="1:19" s="37" customFormat="1" x14ac:dyDescent="0.2">
      <c r="A54" s="107"/>
      <c r="B54" s="109"/>
      <c r="C54" s="140"/>
      <c r="D54" s="109"/>
      <c r="E54" s="109"/>
      <c r="F54" s="109"/>
    </row>
    <row r="55" spans="1:19" ht="14.25" customHeight="1" thickBot="1" x14ac:dyDescent="0.25">
      <c r="E55" s="110"/>
    </row>
    <row r="56" spans="1:19" ht="54" customHeight="1" thickBot="1" x14ac:dyDescent="0.25">
      <c r="B56" s="459" t="s">
        <v>553</v>
      </c>
      <c r="C56" s="460"/>
      <c r="D56" s="461"/>
      <c r="E56" s="164"/>
      <c r="F56" s="234" t="s">
        <v>36</v>
      </c>
      <c r="G56" s="235" t="s">
        <v>526</v>
      </c>
      <c r="H56" s="236" t="s">
        <v>527</v>
      </c>
      <c r="I56" s="236" t="s">
        <v>554</v>
      </c>
      <c r="J56" s="237" t="s">
        <v>528</v>
      </c>
      <c r="K56" s="238" t="s">
        <v>14</v>
      </c>
      <c r="L56" s="239" t="s">
        <v>465</v>
      </c>
      <c r="M56" s="240" t="s">
        <v>15</v>
      </c>
      <c r="N56" s="241" t="s">
        <v>27</v>
      </c>
    </row>
    <row r="57" spans="1:19" x14ac:dyDescent="0.2">
      <c r="B57" s="139"/>
      <c r="C57" s="171"/>
      <c r="D57" s="172"/>
      <c r="E57" s="101"/>
      <c r="F57" s="231"/>
      <c r="G57" s="231"/>
      <c r="H57" s="231"/>
      <c r="I57" s="231"/>
      <c r="J57" s="231"/>
      <c r="K57" s="231"/>
      <c r="L57" s="231"/>
      <c r="M57" s="231"/>
      <c r="N57" s="231"/>
      <c r="P57" s="39"/>
      <c r="Q57" s="39"/>
      <c r="R57" s="39"/>
      <c r="S57" s="39"/>
    </row>
    <row r="58" spans="1:19" x14ac:dyDescent="0.2">
      <c r="B58" s="149" t="s">
        <v>314</v>
      </c>
      <c r="C58" s="72"/>
      <c r="D58" s="150">
        <v>99999</v>
      </c>
      <c r="E58" s="101"/>
      <c r="F58" s="232">
        <v>1</v>
      </c>
      <c r="G58" s="231"/>
      <c r="H58" s="232" t="s">
        <v>158</v>
      </c>
      <c r="I58" s="232" t="s">
        <v>158</v>
      </c>
      <c r="J58" s="232" t="s">
        <v>158</v>
      </c>
      <c r="K58" s="232" t="s">
        <v>186</v>
      </c>
      <c r="L58" s="232" t="s">
        <v>529</v>
      </c>
      <c r="M58" s="232" t="s">
        <v>550</v>
      </c>
      <c r="N58" s="232" t="s">
        <v>200</v>
      </c>
      <c r="P58" s="39"/>
      <c r="Q58" s="110"/>
      <c r="R58" s="178"/>
      <c r="S58" s="39"/>
    </row>
    <row r="59" spans="1:19" x14ac:dyDescent="0.2">
      <c r="B59" s="221" t="s">
        <v>549</v>
      </c>
      <c r="C59" s="176"/>
      <c r="D59" s="150">
        <v>1</v>
      </c>
      <c r="E59" s="101"/>
      <c r="F59" s="232">
        <v>2</v>
      </c>
      <c r="G59" s="231"/>
      <c r="H59" s="232" t="s">
        <v>217</v>
      </c>
      <c r="I59" s="232" t="s">
        <v>217</v>
      </c>
      <c r="J59" s="232" t="s">
        <v>224</v>
      </c>
      <c r="K59" s="232" t="s">
        <v>184</v>
      </c>
      <c r="L59" s="232" t="s">
        <v>530</v>
      </c>
      <c r="M59" s="232" t="s">
        <v>197</v>
      </c>
      <c r="N59" s="232" t="s">
        <v>201</v>
      </c>
      <c r="P59" s="39"/>
      <c r="Q59" s="179"/>
      <c r="R59" s="178"/>
      <c r="S59" s="39"/>
    </row>
    <row r="60" spans="1:19" x14ac:dyDescent="0.2">
      <c r="B60" s="222" t="s">
        <v>197</v>
      </c>
      <c r="C60" s="16"/>
      <c r="D60" s="150">
        <v>2</v>
      </c>
      <c r="E60" s="101"/>
      <c r="F60" s="232">
        <v>3</v>
      </c>
      <c r="G60" s="231"/>
      <c r="H60" s="232" t="s">
        <v>218</v>
      </c>
      <c r="I60" s="232" t="s">
        <v>218</v>
      </c>
      <c r="J60" s="232" t="s">
        <v>225</v>
      </c>
      <c r="K60" s="232" t="s">
        <v>187</v>
      </c>
      <c r="L60" s="232" t="s">
        <v>548</v>
      </c>
      <c r="M60" s="232" t="s">
        <v>198</v>
      </c>
      <c r="N60" s="232" t="s">
        <v>202</v>
      </c>
      <c r="P60" s="39"/>
      <c r="Q60" s="180"/>
      <c r="R60" s="178"/>
      <c r="S60" s="39"/>
    </row>
    <row r="61" spans="1:19" s="37" customFormat="1" x14ac:dyDescent="0.2">
      <c r="B61" s="222" t="s">
        <v>198</v>
      </c>
      <c r="C61" s="16"/>
      <c r="D61" s="150">
        <v>3</v>
      </c>
      <c r="E61" s="101"/>
      <c r="F61" s="232">
        <v>4</v>
      </c>
      <c r="G61" s="231"/>
      <c r="H61" s="232" t="s">
        <v>219</v>
      </c>
      <c r="I61" s="232" t="s">
        <v>219</v>
      </c>
      <c r="J61" s="232" t="s">
        <v>223</v>
      </c>
      <c r="K61" s="232" t="s">
        <v>188</v>
      </c>
      <c r="L61" s="232" t="s">
        <v>227</v>
      </c>
      <c r="M61" s="232" t="s">
        <v>199</v>
      </c>
      <c r="N61" s="232" t="s">
        <v>203</v>
      </c>
      <c r="P61" s="39"/>
      <c r="Q61" s="180"/>
      <c r="R61" s="178"/>
      <c r="S61" s="39"/>
    </row>
    <row r="62" spans="1:19" s="37" customFormat="1" x14ac:dyDescent="0.2">
      <c r="B62" s="222" t="s">
        <v>199</v>
      </c>
      <c r="C62" s="16"/>
      <c r="D62" s="150">
        <v>4</v>
      </c>
      <c r="E62" s="101"/>
      <c r="F62" s="232">
        <v>5</v>
      </c>
      <c r="G62" s="231"/>
      <c r="H62" s="232" t="s">
        <v>220</v>
      </c>
      <c r="I62" s="232" t="s">
        <v>220</v>
      </c>
      <c r="J62" s="232" t="s">
        <v>230</v>
      </c>
      <c r="K62" s="232" t="s">
        <v>189</v>
      </c>
      <c r="L62" s="232" t="s">
        <v>228</v>
      </c>
      <c r="M62" s="232"/>
      <c r="N62" s="232" t="s">
        <v>101</v>
      </c>
      <c r="P62" s="39"/>
      <c r="Q62" s="180"/>
      <c r="R62" s="178"/>
      <c r="S62" s="39"/>
    </row>
    <row r="63" spans="1:19" s="37" customFormat="1" x14ac:dyDescent="0.2">
      <c r="B63" s="223" t="s">
        <v>200</v>
      </c>
      <c r="C63" s="16"/>
      <c r="D63" s="150">
        <v>5</v>
      </c>
      <c r="E63" s="101"/>
      <c r="F63" s="232">
        <v>6</v>
      </c>
      <c r="G63" s="231"/>
      <c r="H63" s="232" t="s">
        <v>221</v>
      </c>
      <c r="I63" s="232" t="s">
        <v>221</v>
      </c>
      <c r="J63" s="232" t="s">
        <v>231</v>
      </c>
      <c r="K63" s="232" t="s">
        <v>191</v>
      </c>
      <c r="L63" s="232" t="s">
        <v>229</v>
      </c>
      <c r="M63" s="232"/>
      <c r="N63" s="232"/>
      <c r="P63" s="39"/>
      <c r="Q63" s="180"/>
      <c r="R63" s="178"/>
      <c r="S63" s="39"/>
    </row>
    <row r="64" spans="1:19" s="37" customFormat="1" x14ac:dyDescent="0.2">
      <c r="B64" s="223" t="s">
        <v>201</v>
      </c>
      <c r="C64" s="16"/>
      <c r="D64" s="150">
        <v>6</v>
      </c>
      <c r="E64" s="101"/>
      <c r="F64" s="232">
        <v>7</v>
      </c>
      <c r="G64" s="231"/>
      <c r="H64" s="232" t="s">
        <v>222</v>
      </c>
      <c r="I64" s="232" t="s">
        <v>222</v>
      </c>
      <c r="J64" s="242">
        <v>0</v>
      </c>
      <c r="K64" s="232" t="s">
        <v>192</v>
      </c>
      <c r="L64" s="232" t="s">
        <v>127</v>
      </c>
      <c r="M64" s="232"/>
      <c r="N64" s="232"/>
      <c r="P64" s="39"/>
      <c r="Q64" s="180"/>
      <c r="R64" s="178"/>
      <c r="S64" s="39"/>
    </row>
    <row r="65" spans="2:19" s="37" customFormat="1" x14ac:dyDescent="0.2">
      <c r="B65" s="223" t="s">
        <v>202</v>
      </c>
      <c r="C65" s="16"/>
      <c r="D65" s="150">
        <v>7</v>
      </c>
      <c r="E65" s="101"/>
      <c r="F65" s="232">
        <v>8</v>
      </c>
      <c r="G65" s="231"/>
      <c r="H65" s="232" t="s">
        <v>546</v>
      </c>
      <c r="I65" s="232" t="s">
        <v>546</v>
      </c>
      <c r="J65" s="232"/>
      <c r="K65" s="232" t="s">
        <v>193</v>
      </c>
      <c r="L65" s="232"/>
      <c r="M65" s="232"/>
      <c r="N65" s="232"/>
      <c r="P65" s="39"/>
      <c r="Q65" s="180"/>
      <c r="R65" s="178"/>
      <c r="S65" s="39"/>
    </row>
    <row r="66" spans="2:19" s="37" customFormat="1" x14ac:dyDescent="0.2">
      <c r="B66" s="223" t="s">
        <v>203</v>
      </c>
      <c r="C66" s="16"/>
      <c r="D66" s="150">
        <v>8</v>
      </c>
      <c r="E66" s="101"/>
      <c r="F66" s="243"/>
      <c r="G66" s="232" t="s">
        <v>231</v>
      </c>
      <c r="H66" s="232" t="s">
        <v>545</v>
      </c>
      <c r="I66" s="232" t="s">
        <v>545</v>
      </c>
      <c r="J66" s="232"/>
      <c r="K66" s="232" t="s">
        <v>194</v>
      </c>
      <c r="L66" s="232"/>
      <c r="M66" s="232"/>
      <c r="N66" s="232"/>
      <c r="P66" s="39"/>
      <c r="Q66" s="180"/>
      <c r="R66" s="178"/>
      <c r="S66" s="39"/>
    </row>
    <row r="67" spans="2:19" x14ac:dyDescent="0.2">
      <c r="B67" s="223" t="s">
        <v>101</v>
      </c>
      <c r="C67" s="16"/>
      <c r="D67" s="150">
        <v>9</v>
      </c>
      <c r="E67" s="101"/>
      <c r="F67" s="232" t="s">
        <v>222</v>
      </c>
      <c r="G67" s="232" t="s">
        <v>222</v>
      </c>
      <c r="H67" s="232"/>
      <c r="I67" s="232"/>
      <c r="J67" s="232"/>
      <c r="K67" s="232" t="s">
        <v>195</v>
      </c>
      <c r="L67" s="232"/>
      <c r="M67" s="232"/>
      <c r="N67" s="232"/>
      <c r="P67" s="39"/>
      <c r="Q67" s="180"/>
      <c r="R67" s="178"/>
      <c r="S67" s="39"/>
    </row>
    <row r="68" spans="2:19" ht="12.75" customHeight="1" x14ac:dyDescent="0.2">
      <c r="B68" s="174" t="s">
        <v>231</v>
      </c>
      <c r="C68" s="226"/>
      <c r="D68" s="229">
        <v>10</v>
      </c>
      <c r="E68" s="101"/>
      <c r="F68" s="232" t="s">
        <v>220</v>
      </c>
      <c r="G68" s="232" t="s">
        <v>220</v>
      </c>
      <c r="H68" s="231"/>
      <c r="I68" s="231"/>
      <c r="J68" s="231"/>
      <c r="K68" s="232" t="s">
        <v>196</v>
      </c>
      <c r="L68" s="232"/>
      <c r="M68" s="232"/>
      <c r="N68" s="232"/>
      <c r="P68" s="39"/>
      <c r="Q68" s="181"/>
      <c r="R68" s="178"/>
      <c r="S68" s="39"/>
    </row>
    <row r="69" spans="2:19" x14ac:dyDescent="0.2">
      <c r="B69" s="174" t="s">
        <v>222</v>
      </c>
      <c r="C69" s="226"/>
      <c r="D69" s="150">
        <v>11</v>
      </c>
      <c r="E69" s="101"/>
      <c r="F69" s="232" t="s">
        <v>218</v>
      </c>
      <c r="G69" s="232" t="s">
        <v>218</v>
      </c>
      <c r="H69" s="232"/>
      <c r="I69" s="232"/>
      <c r="J69" s="232"/>
      <c r="K69" s="232"/>
      <c r="L69" s="232"/>
      <c r="M69" s="232"/>
      <c r="N69" s="232"/>
      <c r="P69" s="39"/>
      <c r="Q69" s="181"/>
      <c r="R69" s="178"/>
      <c r="S69" s="39"/>
    </row>
    <row r="70" spans="2:19" x14ac:dyDescent="0.2">
      <c r="B70" s="174" t="s">
        <v>220</v>
      </c>
      <c r="C70" s="226"/>
      <c r="D70" s="150">
        <v>12</v>
      </c>
      <c r="E70" s="101"/>
      <c r="F70" s="232" t="s">
        <v>226</v>
      </c>
      <c r="G70" s="231"/>
      <c r="H70" s="232"/>
      <c r="I70" s="232"/>
      <c r="J70" s="232"/>
      <c r="K70" s="232"/>
      <c r="L70" s="232"/>
      <c r="M70" s="232"/>
      <c r="N70" s="232"/>
      <c r="P70" s="39"/>
      <c r="Q70" s="181"/>
      <c r="R70" s="178"/>
      <c r="S70" s="39"/>
    </row>
    <row r="71" spans="2:19" x14ac:dyDescent="0.2">
      <c r="B71" s="174" t="s">
        <v>218</v>
      </c>
      <c r="C71" s="226"/>
      <c r="D71" s="229">
        <v>13</v>
      </c>
      <c r="E71" s="101"/>
      <c r="F71" s="232" t="s">
        <v>225</v>
      </c>
      <c r="G71" s="232" t="s">
        <v>225</v>
      </c>
      <c r="H71" s="232"/>
      <c r="I71" s="232"/>
      <c r="J71" s="232"/>
      <c r="K71" s="232"/>
      <c r="L71" s="232"/>
      <c r="M71" s="232"/>
      <c r="N71" s="232"/>
      <c r="P71" s="39"/>
      <c r="Q71" s="181"/>
      <c r="R71" s="178"/>
      <c r="S71" s="39"/>
    </row>
    <row r="72" spans="2:19" x14ac:dyDescent="0.2">
      <c r="B72" s="174" t="s">
        <v>226</v>
      </c>
      <c r="C72" s="226"/>
      <c r="D72" s="150">
        <v>14</v>
      </c>
      <c r="E72" s="101"/>
      <c r="F72" s="243" t="s">
        <v>227</v>
      </c>
      <c r="G72" s="232" t="s">
        <v>230</v>
      </c>
      <c r="H72" s="232"/>
      <c r="I72" s="232"/>
      <c r="J72" s="232"/>
      <c r="K72" s="232"/>
      <c r="L72" s="232"/>
      <c r="M72" s="232"/>
      <c r="N72" s="232"/>
      <c r="P72" s="39"/>
      <c r="Q72" s="181"/>
      <c r="R72" s="178"/>
      <c r="S72" s="39"/>
    </row>
    <row r="73" spans="2:19" x14ac:dyDescent="0.2">
      <c r="B73" s="174" t="s">
        <v>225</v>
      </c>
      <c r="C73" s="226"/>
      <c r="D73" s="150">
        <v>15</v>
      </c>
      <c r="E73" s="101"/>
      <c r="F73" s="232" t="s">
        <v>221</v>
      </c>
      <c r="G73" s="232" t="s">
        <v>221</v>
      </c>
      <c r="H73" s="232"/>
      <c r="I73" s="232"/>
      <c r="J73" s="232"/>
      <c r="K73" s="232"/>
      <c r="L73" s="232"/>
      <c r="M73" s="232"/>
      <c r="N73" s="232"/>
      <c r="P73" s="39"/>
      <c r="Q73" s="181"/>
      <c r="R73" s="178"/>
      <c r="S73" s="39"/>
    </row>
    <row r="74" spans="2:19" x14ac:dyDescent="0.2">
      <c r="B74" s="174" t="s">
        <v>227</v>
      </c>
      <c r="C74" s="226"/>
      <c r="D74" s="150">
        <v>16</v>
      </c>
      <c r="E74" s="101"/>
      <c r="F74" s="232" t="s">
        <v>219</v>
      </c>
      <c r="G74" s="232" t="s">
        <v>219</v>
      </c>
      <c r="H74" s="232"/>
      <c r="I74" s="232"/>
      <c r="J74" s="232"/>
      <c r="K74" s="232"/>
      <c r="L74" s="232"/>
      <c r="M74" s="232"/>
      <c r="N74" s="232"/>
      <c r="P74" s="39"/>
      <c r="Q74" s="181"/>
      <c r="R74" s="178"/>
      <c r="S74" s="39"/>
    </row>
    <row r="75" spans="2:19" x14ac:dyDescent="0.2">
      <c r="B75" s="174" t="s">
        <v>230</v>
      </c>
      <c r="C75" s="226"/>
      <c r="D75" s="150">
        <v>17</v>
      </c>
      <c r="E75" s="101"/>
      <c r="F75" s="232" t="s">
        <v>217</v>
      </c>
      <c r="G75" s="243" t="s">
        <v>217</v>
      </c>
      <c r="H75" s="232"/>
      <c r="I75" s="232"/>
      <c r="J75" s="232"/>
      <c r="K75" s="232"/>
      <c r="L75" s="232"/>
      <c r="M75" s="232"/>
      <c r="N75" s="232"/>
      <c r="P75" s="39"/>
      <c r="Q75" s="181"/>
      <c r="R75" s="178"/>
      <c r="S75" s="39"/>
    </row>
    <row r="76" spans="2:19" x14ac:dyDescent="0.2">
      <c r="B76" s="174" t="s">
        <v>221</v>
      </c>
      <c r="C76" s="226"/>
      <c r="D76" s="150">
        <v>18</v>
      </c>
      <c r="E76" s="101"/>
      <c r="F76" s="232" t="s">
        <v>223</v>
      </c>
      <c r="G76" s="232" t="s">
        <v>223</v>
      </c>
      <c r="H76" s="231"/>
      <c r="I76" s="231"/>
      <c r="J76" s="231"/>
      <c r="K76" s="231"/>
      <c r="L76" s="231"/>
      <c r="M76" s="231"/>
      <c r="N76" s="231"/>
      <c r="P76" s="39"/>
      <c r="Q76" s="181"/>
      <c r="R76" s="178"/>
      <c r="S76" s="39"/>
    </row>
    <row r="77" spans="2:19" x14ac:dyDescent="0.2">
      <c r="B77" s="174" t="s">
        <v>219</v>
      </c>
      <c r="C77" s="226"/>
      <c r="D77" s="150">
        <v>19</v>
      </c>
      <c r="E77" s="101"/>
      <c r="F77" s="232" t="s">
        <v>158</v>
      </c>
      <c r="G77" s="232" t="s">
        <v>158</v>
      </c>
      <c r="H77" s="231"/>
      <c r="I77" s="231"/>
      <c r="J77" s="231"/>
      <c r="K77" s="231"/>
      <c r="L77" s="231"/>
      <c r="M77" s="231"/>
      <c r="N77" s="231"/>
      <c r="P77" s="39"/>
      <c r="Q77" s="181"/>
      <c r="R77" s="178"/>
      <c r="S77" s="39"/>
    </row>
    <row r="78" spans="2:19" x14ac:dyDescent="0.2">
      <c r="B78" s="174" t="s">
        <v>217</v>
      </c>
      <c r="C78" s="226"/>
      <c r="D78" s="150">
        <v>20</v>
      </c>
      <c r="E78" s="101"/>
      <c r="F78" s="232" t="s">
        <v>224</v>
      </c>
      <c r="G78" s="232" t="s">
        <v>224</v>
      </c>
      <c r="H78" s="231"/>
      <c r="I78" s="231"/>
      <c r="J78" s="231"/>
      <c r="K78" s="231"/>
      <c r="L78" s="231"/>
      <c r="M78" s="231"/>
      <c r="N78" s="231"/>
      <c r="P78" s="39"/>
      <c r="Q78" s="181"/>
      <c r="R78" s="178"/>
      <c r="S78" s="39"/>
    </row>
    <row r="79" spans="2:19" x14ac:dyDescent="0.2">
      <c r="B79" s="174" t="s">
        <v>223</v>
      </c>
      <c r="C79" s="226"/>
      <c r="D79" s="150">
        <v>21</v>
      </c>
      <c r="E79" s="101"/>
      <c r="F79" s="243" t="s">
        <v>229</v>
      </c>
      <c r="G79" s="232"/>
      <c r="H79" s="231"/>
      <c r="I79" s="231"/>
      <c r="J79" s="231"/>
      <c r="K79" s="231"/>
      <c r="L79" s="231"/>
      <c r="M79" s="231"/>
      <c r="N79" s="231"/>
      <c r="P79" s="39"/>
      <c r="Q79" s="181"/>
      <c r="R79" s="178"/>
      <c r="S79" s="39"/>
    </row>
    <row r="80" spans="2:19" x14ac:dyDescent="0.2">
      <c r="B80" s="174" t="s">
        <v>158</v>
      </c>
      <c r="C80" s="226"/>
      <c r="D80" s="150">
        <v>22</v>
      </c>
      <c r="E80" s="101"/>
      <c r="F80" s="243"/>
      <c r="G80" s="231"/>
      <c r="H80" s="231"/>
      <c r="I80" s="231"/>
      <c r="J80" s="231"/>
      <c r="K80" s="231"/>
      <c r="L80" s="231"/>
      <c r="M80" s="231"/>
      <c r="N80" s="231"/>
      <c r="P80" s="39"/>
      <c r="Q80" s="181"/>
      <c r="R80" s="178"/>
      <c r="S80" s="39"/>
    </row>
    <row r="81" spans="2:19" x14ac:dyDescent="0.2">
      <c r="B81" s="174" t="s">
        <v>224</v>
      </c>
      <c r="C81" s="226"/>
      <c r="D81" s="150">
        <v>23</v>
      </c>
      <c r="E81" s="101"/>
      <c r="F81" s="209"/>
      <c r="G81" s="2"/>
      <c r="H81" s="2"/>
      <c r="I81" s="2"/>
      <c r="J81" s="2"/>
      <c r="K81" s="2"/>
      <c r="L81" s="2"/>
      <c r="M81" s="2"/>
      <c r="N81" s="2"/>
      <c r="P81" s="39"/>
      <c r="Q81" s="181"/>
      <c r="R81" s="178"/>
      <c r="S81" s="39"/>
    </row>
    <row r="82" spans="2:19" s="109" customFormat="1" x14ac:dyDescent="0.2">
      <c r="B82" s="174" t="s">
        <v>229</v>
      </c>
      <c r="C82" s="226"/>
      <c r="D82" s="150">
        <v>24</v>
      </c>
      <c r="E82" s="101"/>
      <c r="F82" s="23"/>
      <c r="G82" s="1"/>
      <c r="P82" s="39"/>
      <c r="Q82" s="181"/>
      <c r="R82" s="178"/>
      <c r="S82" s="39"/>
    </row>
    <row r="83" spans="2:19" s="109" customFormat="1" x14ac:dyDescent="0.2">
      <c r="B83" s="224" t="s">
        <v>529</v>
      </c>
      <c r="C83" s="226"/>
      <c r="D83" s="150">
        <v>25</v>
      </c>
      <c r="E83" s="101"/>
      <c r="F83" s="23"/>
      <c r="P83" s="39"/>
      <c r="Q83" s="180"/>
      <c r="R83" s="178"/>
      <c r="S83" s="39"/>
    </row>
    <row r="84" spans="2:19" s="109" customFormat="1" x14ac:dyDescent="0.2">
      <c r="B84" s="224" t="s">
        <v>228</v>
      </c>
      <c r="C84" s="226"/>
      <c r="D84" s="150">
        <v>26</v>
      </c>
      <c r="E84" s="101"/>
      <c r="F84" s="23"/>
      <c r="P84" s="39"/>
      <c r="Q84" s="180"/>
      <c r="R84" s="178"/>
      <c r="S84" s="39"/>
    </row>
    <row r="85" spans="2:19" s="109" customFormat="1" x14ac:dyDescent="0.2">
      <c r="B85" s="224" t="s">
        <v>548</v>
      </c>
      <c r="C85" s="226"/>
      <c r="D85" s="150">
        <v>27</v>
      </c>
      <c r="E85" s="101"/>
      <c r="F85" s="23"/>
      <c r="P85" s="39"/>
      <c r="Q85" s="180"/>
      <c r="R85" s="178"/>
      <c r="S85" s="39"/>
    </row>
    <row r="86" spans="2:19" s="109" customFormat="1" x14ac:dyDescent="0.2">
      <c r="B86" s="183" t="s">
        <v>507</v>
      </c>
      <c r="C86" s="226"/>
      <c r="D86" s="150">
        <v>28</v>
      </c>
      <c r="E86" s="101"/>
      <c r="F86" s="23"/>
      <c r="P86" s="39"/>
      <c r="Q86" s="180"/>
      <c r="R86" s="178"/>
      <c r="S86" s="39"/>
    </row>
    <row r="87" spans="2:19" s="109" customFormat="1" x14ac:dyDescent="0.2">
      <c r="B87" s="184">
        <v>0</v>
      </c>
      <c r="C87" s="226"/>
      <c r="D87" s="150">
        <v>29</v>
      </c>
      <c r="E87" s="101"/>
      <c r="F87" s="23"/>
      <c r="P87" s="39"/>
      <c r="Q87" s="182"/>
      <c r="R87" s="178"/>
      <c r="S87" s="39"/>
    </row>
    <row r="88" spans="2:19" s="109" customFormat="1" x14ac:dyDescent="0.2">
      <c r="B88" s="185" t="s">
        <v>184</v>
      </c>
      <c r="C88" s="226"/>
      <c r="D88" s="150">
        <v>30</v>
      </c>
      <c r="E88" s="101"/>
      <c r="F88" s="23"/>
      <c r="G88" s="23"/>
      <c r="J88" s="22"/>
      <c r="P88" s="39"/>
      <c r="Q88" s="180"/>
      <c r="R88" s="178"/>
      <c r="S88" s="39"/>
    </row>
    <row r="89" spans="2:19" s="109" customFormat="1" x14ac:dyDescent="0.2">
      <c r="B89" s="185" t="s">
        <v>191</v>
      </c>
      <c r="C89" s="226"/>
      <c r="D89" s="150">
        <v>31</v>
      </c>
      <c r="E89" s="101"/>
      <c r="F89" s="23"/>
      <c r="J89" s="22"/>
      <c r="P89" s="39"/>
      <c r="Q89" s="180"/>
      <c r="R89" s="178"/>
      <c r="S89" s="39"/>
    </row>
    <row r="90" spans="2:19" s="109" customFormat="1" x14ac:dyDescent="0.2">
      <c r="B90" s="185" t="s">
        <v>193</v>
      </c>
      <c r="C90" s="226"/>
      <c r="D90" s="150">
        <v>32</v>
      </c>
      <c r="E90" s="101"/>
      <c r="F90" s="166"/>
      <c r="J90" s="22"/>
      <c r="P90" s="39"/>
      <c r="Q90" s="180"/>
      <c r="R90" s="178"/>
      <c r="S90" s="39"/>
    </row>
    <row r="91" spans="2:19" s="109" customFormat="1" x14ac:dyDescent="0.2">
      <c r="B91" s="185" t="s">
        <v>192</v>
      </c>
      <c r="C91" s="16"/>
      <c r="D91" s="150">
        <v>33</v>
      </c>
      <c r="E91" s="101"/>
      <c r="F91" s="166"/>
      <c r="J91" s="1"/>
      <c r="P91" s="39"/>
      <c r="Q91" s="180"/>
      <c r="R91" s="178"/>
      <c r="S91" s="39"/>
    </row>
    <row r="92" spans="2:19" s="109" customFormat="1" x14ac:dyDescent="0.2">
      <c r="B92" s="185" t="s">
        <v>188</v>
      </c>
      <c r="C92" s="16"/>
      <c r="D92" s="150">
        <v>34</v>
      </c>
      <c r="E92" s="101"/>
      <c r="F92" s="166"/>
      <c r="J92" s="22"/>
      <c r="P92" s="39"/>
      <c r="Q92" s="180"/>
      <c r="R92" s="178"/>
      <c r="S92" s="39"/>
    </row>
    <row r="93" spans="2:19" s="109" customFormat="1" x14ac:dyDescent="0.2">
      <c r="B93" s="185" t="s">
        <v>187</v>
      </c>
      <c r="C93" s="16"/>
      <c r="D93" s="150">
        <v>35</v>
      </c>
      <c r="E93" s="101"/>
      <c r="F93" s="166"/>
      <c r="J93" s="23"/>
      <c r="P93" s="39"/>
      <c r="Q93" s="180"/>
      <c r="R93" s="178"/>
      <c r="S93" s="39"/>
    </row>
    <row r="94" spans="2:19" s="109" customFormat="1" x14ac:dyDescent="0.2">
      <c r="B94" s="185" t="s">
        <v>194</v>
      </c>
      <c r="C94" s="16"/>
      <c r="D94" s="150">
        <v>36</v>
      </c>
      <c r="E94" s="101"/>
      <c r="F94" s="23"/>
      <c r="J94" s="22"/>
      <c r="P94" s="39"/>
      <c r="Q94" s="180"/>
      <c r="R94" s="178"/>
      <c r="S94" s="39"/>
    </row>
    <row r="95" spans="2:19" s="109" customFormat="1" x14ac:dyDescent="0.2">
      <c r="B95" s="185" t="s">
        <v>196</v>
      </c>
      <c r="C95" s="175"/>
      <c r="D95" s="150">
        <v>37</v>
      </c>
      <c r="E95" s="101"/>
      <c r="F95" s="170"/>
      <c r="J95" s="22"/>
      <c r="P95" s="39"/>
      <c r="Q95" s="180"/>
      <c r="R95" s="178"/>
      <c r="S95" s="39"/>
    </row>
    <row r="96" spans="2:19" s="109" customFormat="1" x14ac:dyDescent="0.2">
      <c r="B96" s="185" t="s">
        <v>195</v>
      </c>
      <c r="C96" s="16"/>
      <c r="D96" s="150">
        <v>38</v>
      </c>
      <c r="E96" s="101"/>
      <c r="F96" s="166"/>
      <c r="J96" s="22"/>
      <c r="P96" s="39"/>
      <c r="Q96" s="180"/>
      <c r="R96" s="178"/>
      <c r="S96" s="39"/>
    </row>
    <row r="97" spans="2:19" s="109" customFormat="1" x14ac:dyDescent="0.2">
      <c r="B97" s="185" t="s">
        <v>189</v>
      </c>
      <c r="C97" s="16"/>
      <c r="D97" s="150">
        <v>39</v>
      </c>
      <c r="E97" s="101"/>
      <c r="F97" s="166"/>
      <c r="J97" s="22"/>
      <c r="P97" s="39"/>
      <c r="Q97" s="180"/>
      <c r="R97" s="178"/>
      <c r="S97" s="39"/>
    </row>
    <row r="98" spans="2:19" s="109" customFormat="1" x14ac:dyDescent="0.2">
      <c r="B98" s="185" t="s">
        <v>186</v>
      </c>
      <c r="C98" s="16"/>
      <c r="D98" s="150">
        <v>40</v>
      </c>
      <c r="E98" s="101"/>
      <c r="F98" s="166"/>
      <c r="J98" s="22"/>
      <c r="P98" s="39"/>
      <c r="Q98" s="180"/>
      <c r="R98" s="178"/>
      <c r="S98" s="39"/>
    </row>
    <row r="99" spans="2:19" s="140" customFormat="1" x14ac:dyDescent="0.2">
      <c r="B99" s="185" t="s">
        <v>1037</v>
      </c>
      <c r="C99" s="16"/>
      <c r="D99" s="150">
        <v>41</v>
      </c>
      <c r="E99" s="145"/>
      <c r="F99" s="166"/>
      <c r="J99" s="22"/>
      <c r="P99" s="39"/>
      <c r="Q99" s="180"/>
      <c r="R99" s="178"/>
      <c r="S99" s="39"/>
    </row>
    <row r="100" spans="2:19" s="140" customFormat="1" x14ac:dyDescent="0.2">
      <c r="B100" s="185" t="s">
        <v>1038</v>
      </c>
      <c r="C100" s="16"/>
      <c r="D100" s="150" t="s">
        <v>1039</v>
      </c>
      <c r="E100" s="145"/>
      <c r="F100" s="166"/>
      <c r="J100" s="22"/>
      <c r="P100" s="39"/>
      <c r="Q100" s="180"/>
      <c r="R100" s="178"/>
      <c r="S100" s="39"/>
    </row>
    <row r="101" spans="2:19" s="109" customFormat="1" x14ac:dyDescent="0.2">
      <c r="B101" s="149" t="s">
        <v>769</v>
      </c>
      <c r="C101" s="16"/>
      <c r="D101" s="150" t="s">
        <v>770</v>
      </c>
      <c r="E101" s="101"/>
      <c r="F101" s="244" t="s">
        <v>771</v>
      </c>
      <c r="J101" s="22"/>
      <c r="P101" s="39"/>
      <c r="Q101" s="39"/>
      <c r="R101" s="39"/>
      <c r="S101" s="39"/>
    </row>
    <row r="102" spans="2:19" ht="13.5" thickBot="1" x14ac:dyDescent="0.25">
      <c r="B102" s="151"/>
      <c r="C102" s="173"/>
      <c r="D102" s="152"/>
      <c r="E102" s="101"/>
    </row>
    <row r="103" spans="2:19" x14ac:dyDescent="0.2">
      <c r="E103" s="101"/>
    </row>
    <row r="104" spans="2:19" s="140" customFormat="1" ht="13.5" thickBot="1" x14ac:dyDescent="0.25">
      <c r="B104" s="141"/>
      <c r="C104" s="141"/>
      <c r="D104" s="142"/>
      <c r="E104" s="145"/>
    </row>
    <row r="105" spans="2:19" s="140" customFormat="1" ht="13.5" thickBot="1" x14ac:dyDescent="0.25">
      <c r="B105" s="471" t="s">
        <v>524</v>
      </c>
      <c r="C105" s="472"/>
      <c r="D105" s="473"/>
      <c r="E105" s="145"/>
    </row>
    <row r="106" spans="2:19" s="140" customFormat="1" x14ac:dyDescent="0.2">
      <c r="B106" s="153"/>
      <c r="C106" s="167"/>
      <c r="D106" s="154"/>
      <c r="E106" s="145"/>
    </row>
    <row r="107" spans="2:19" s="140" customFormat="1" x14ac:dyDescent="0.2">
      <c r="B107" s="149" t="s">
        <v>158</v>
      </c>
      <c r="C107" s="168"/>
      <c r="D107" s="150">
        <v>1</v>
      </c>
      <c r="E107" s="145"/>
    </row>
    <row r="108" spans="2:19" s="140" customFormat="1" x14ac:dyDescent="0.2">
      <c r="B108" s="149" t="s">
        <v>217</v>
      </c>
      <c r="C108" s="168"/>
      <c r="D108" s="150">
        <v>2</v>
      </c>
      <c r="E108" s="145"/>
    </row>
    <row r="109" spans="2:19" s="140" customFormat="1" x14ac:dyDescent="0.2">
      <c r="B109" s="149" t="s">
        <v>218</v>
      </c>
      <c r="C109" s="168"/>
      <c r="D109" s="150">
        <v>3</v>
      </c>
      <c r="E109" s="145"/>
    </row>
    <row r="110" spans="2:19" s="140" customFormat="1" x14ac:dyDescent="0.2">
      <c r="B110" s="149" t="s">
        <v>219</v>
      </c>
      <c r="C110" s="168"/>
      <c r="D110" s="150">
        <v>4</v>
      </c>
      <c r="E110" s="145"/>
    </row>
    <row r="111" spans="2:19" s="140" customFormat="1" x14ac:dyDescent="0.2">
      <c r="B111" s="149" t="s">
        <v>220</v>
      </c>
      <c r="C111" s="168"/>
      <c r="D111" s="150">
        <v>5</v>
      </c>
      <c r="E111" s="145"/>
    </row>
    <row r="112" spans="2:19" s="140" customFormat="1" ht="13.5" thickBot="1" x14ac:dyDescent="0.25">
      <c r="B112" s="151"/>
      <c r="C112" s="169"/>
      <c r="D112" s="152"/>
      <c r="E112" s="145"/>
    </row>
    <row r="113" spans="2:17" s="140" customFormat="1" x14ac:dyDescent="0.2">
      <c r="B113" s="141"/>
      <c r="C113" s="141"/>
      <c r="D113" s="142"/>
      <c r="E113" s="145"/>
    </row>
    <row r="114" spans="2:17" ht="13.5" thickBot="1" x14ac:dyDescent="0.25">
      <c r="E114" s="101"/>
      <c r="J114" s="140"/>
      <c r="L114" s="140"/>
    </row>
    <row r="115" spans="2:17" s="140" customFormat="1" x14ac:dyDescent="0.2">
      <c r="B115" s="463" t="s">
        <v>514</v>
      </c>
      <c r="C115" s="464"/>
      <c r="D115" s="464"/>
      <c r="E115" s="464"/>
      <c r="F115" s="465"/>
    </row>
    <row r="116" spans="2:17" s="140" customFormat="1" ht="12.75" customHeight="1" x14ac:dyDescent="0.2">
      <c r="B116" s="466" t="s">
        <v>515</v>
      </c>
      <c r="C116" s="467"/>
      <c r="D116" s="468"/>
      <c r="E116" s="469" t="s">
        <v>516</v>
      </c>
      <c r="F116" s="470"/>
      <c r="G116" s="141" t="s">
        <v>520</v>
      </c>
      <c r="H116" s="140" t="s">
        <v>607</v>
      </c>
    </row>
    <row r="117" spans="2:17" s="140" customFormat="1" x14ac:dyDescent="0.2">
      <c r="B117" s="455" t="s">
        <v>517</v>
      </c>
      <c r="C117" s="456"/>
      <c r="D117" s="209">
        <v>1</v>
      </c>
      <c r="E117" s="138" t="s">
        <v>230</v>
      </c>
      <c r="F117" s="210">
        <v>1</v>
      </c>
      <c r="H117" s="140" t="s">
        <v>521</v>
      </c>
    </row>
    <row r="118" spans="2:17" x14ac:dyDescent="0.2">
      <c r="B118" s="455" t="s">
        <v>518</v>
      </c>
      <c r="C118" s="456"/>
      <c r="D118" s="209">
        <v>2</v>
      </c>
      <c r="E118" s="138" t="s">
        <v>231</v>
      </c>
      <c r="F118" s="210">
        <v>2</v>
      </c>
      <c r="H118" t="s">
        <v>522</v>
      </c>
      <c r="J118" s="140"/>
      <c r="L118" s="140"/>
      <c r="N118" s="140"/>
      <c r="Q118" s="140"/>
    </row>
    <row r="119" spans="2:17" s="140" customFormat="1" x14ac:dyDescent="0.2">
      <c r="B119" s="457" t="s">
        <v>299</v>
      </c>
      <c r="C119" s="458"/>
      <c r="D119" s="209">
        <v>3</v>
      </c>
      <c r="E119" s="138" t="s">
        <v>158</v>
      </c>
      <c r="F119" s="210">
        <v>3</v>
      </c>
      <c r="H119" s="140" t="s">
        <v>605</v>
      </c>
    </row>
    <row r="120" spans="2:17" s="140" customFormat="1" x14ac:dyDescent="0.2">
      <c r="B120" s="455" t="s">
        <v>519</v>
      </c>
      <c r="C120" s="456"/>
      <c r="D120" s="209">
        <v>4</v>
      </c>
      <c r="E120" s="138" t="s">
        <v>224</v>
      </c>
      <c r="F120" s="210">
        <v>4</v>
      </c>
      <c r="H120" s="140" t="s">
        <v>606</v>
      </c>
    </row>
    <row r="121" spans="2:17" ht="13.5" thickBot="1" x14ac:dyDescent="0.25">
      <c r="B121" s="453"/>
      <c r="C121" s="454"/>
      <c r="D121" s="146"/>
      <c r="E121" s="147"/>
      <c r="F121" s="148"/>
      <c r="J121" s="140"/>
      <c r="L121" s="140"/>
      <c r="N121" s="140"/>
      <c r="Q121" s="140"/>
    </row>
    <row r="122" spans="2:17" x14ac:dyDescent="0.2">
      <c r="E122" s="101"/>
      <c r="J122" s="140"/>
      <c r="L122" s="140"/>
      <c r="N122" s="140"/>
      <c r="Q122" s="140"/>
    </row>
    <row r="123" spans="2:17" s="140" customFormat="1" x14ac:dyDescent="0.2">
      <c r="B123" s="141"/>
      <c r="C123" s="141"/>
      <c r="D123" s="142"/>
      <c r="E123" s="145"/>
    </row>
    <row r="124" spans="2:17" x14ac:dyDescent="0.2">
      <c r="J124" s="140"/>
    </row>
    <row r="125" spans="2:17" x14ac:dyDescent="0.2">
      <c r="J125" s="140"/>
    </row>
    <row r="126" spans="2:17" x14ac:dyDescent="0.2">
      <c r="J126" s="140"/>
    </row>
    <row r="127" spans="2:17" x14ac:dyDescent="0.2">
      <c r="J127" s="140"/>
    </row>
    <row r="128" spans="2:17" x14ac:dyDescent="0.2">
      <c r="J128" s="140"/>
    </row>
    <row r="129" spans="10:12" x14ac:dyDescent="0.2">
      <c r="J129" s="140"/>
    </row>
    <row r="130" spans="10:12" x14ac:dyDescent="0.2">
      <c r="J130" s="140"/>
    </row>
    <row r="131" spans="10:12" x14ac:dyDescent="0.2">
      <c r="J131" s="140"/>
    </row>
    <row r="132" spans="10:12" x14ac:dyDescent="0.2">
      <c r="J132" s="140"/>
    </row>
    <row r="133" spans="10:12" x14ac:dyDescent="0.2">
      <c r="J133" s="140"/>
    </row>
    <row r="134" spans="10:12" x14ac:dyDescent="0.2">
      <c r="J134" s="140"/>
      <c r="L134" s="140"/>
    </row>
    <row r="135" spans="10:12" x14ac:dyDescent="0.2">
      <c r="J135" s="140"/>
    </row>
    <row r="136" spans="10:12" x14ac:dyDescent="0.2">
      <c r="J136" s="140"/>
    </row>
    <row r="137" spans="10:12" x14ac:dyDescent="0.2">
      <c r="J137" s="140"/>
    </row>
    <row r="138" spans="10:12" x14ac:dyDescent="0.2">
      <c r="J138" s="140"/>
    </row>
    <row r="139" spans="10:12" x14ac:dyDescent="0.2">
      <c r="J139" s="140"/>
    </row>
    <row r="140" spans="10:12" x14ac:dyDescent="0.2">
      <c r="J140" s="140"/>
    </row>
    <row r="141" spans="10:12" x14ac:dyDescent="0.2">
      <c r="J141" s="140"/>
    </row>
    <row r="142" spans="10:12" x14ac:dyDescent="0.2">
      <c r="J142" s="140"/>
    </row>
    <row r="143" spans="10:12" x14ac:dyDescent="0.2">
      <c r="J143" s="140"/>
    </row>
    <row r="144" spans="10:12" x14ac:dyDescent="0.2">
      <c r="J144" s="140"/>
    </row>
  </sheetData>
  <sortState xmlns:xlrd2="http://schemas.microsoft.com/office/spreadsheetml/2017/richdata2" ref="P108:P133">
    <sortCondition ref="P112:P137"/>
  </sortState>
  <mergeCells count="12">
    <mergeCell ref="B1:G1"/>
    <mergeCell ref="B56:D56"/>
    <mergeCell ref="B3:D3"/>
    <mergeCell ref="B115:F115"/>
    <mergeCell ref="B116:D116"/>
    <mergeCell ref="E116:F116"/>
    <mergeCell ref="B105:D105"/>
    <mergeCell ref="B121:C121"/>
    <mergeCell ref="B117:C117"/>
    <mergeCell ref="B118:C118"/>
    <mergeCell ref="B119:C119"/>
    <mergeCell ref="B120:C120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90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1:F42"/>
  <sheetViews>
    <sheetView zoomScaleNormal="100" workbookViewId="0">
      <selection activeCell="B1" sqref="B1:C1"/>
    </sheetView>
  </sheetViews>
  <sheetFormatPr baseColWidth="10" defaultRowHeight="12.75" x14ac:dyDescent="0.2"/>
  <cols>
    <col min="1" max="1" width="5.28515625" style="140" customWidth="1"/>
    <col min="2" max="2" width="21.42578125" style="141" customWidth="1"/>
    <col min="3" max="3" width="27.7109375" style="142" bestFit="1" customWidth="1"/>
    <col min="4" max="4" width="25" style="140" bestFit="1" customWidth="1"/>
    <col min="5" max="10" width="11.42578125" style="140"/>
    <col min="11" max="11" width="12.42578125" style="140" bestFit="1" customWidth="1"/>
    <col min="12" max="16" width="11.42578125" style="140"/>
    <col min="17" max="17" width="7.7109375" style="140" bestFit="1" customWidth="1"/>
    <col min="18" max="16384" width="11.42578125" style="140"/>
  </cols>
  <sheetData>
    <row r="1" spans="2:6" ht="27" thickBot="1" x14ac:dyDescent="0.25">
      <c r="B1" s="430" t="s">
        <v>608</v>
      </c>
      <c r="C1" s="429"/>
      <c r="D1" s="202"/>
      <c r="E1" s="202"/>
      <c r="F1" s="202"/>
    </row>
    <row r="2" spans="2:6" ht="15.75" customHeight="1" thickBot="1" x14ac:dyDescent="0.25">
      <c r="B2" s="140"/>
      <c r="C2" s="140"/>
    </row>
    <row r="3" spans="2:6" ht="13.5" thickBot="1" x14ac:dyDescent="0.25">
      <c r="B3" s="476" t="s">
        <v>336</v>
      </c>
      <c r="C3" s="477"/>
      <c r="D3" s="145"/>
    </row>
    <row r="4" spans="2:6" x14ac:dyDescent="0.2">
      <c r="B4" s="153" t="s">
        <v>158</v>
      </c>
      <c r="C4" s="154" t="s">
        <v>339</v>
      </c>
      <c r="D4" s="145"/>
    </row>
    <row r="5" spans="2:6" x14ac:dyDescent="0.2">
      <c r="B5" s="153" t="s">
        <v>217</v>
      </c>
      <c r="C5" s="154" t="s">
        <v>340</v>
      </c>
      <c r="D5" s="145"/>
    </row>
    <row r="6" spans="2:6" x14ac:dyDescent="0.2">
      <c r="B6" s="149" t="s">
        <v>218</v>
      </c>
      <c r="C6" s="150" t="s">
        <v>341</v>
      </c>
      <c r="D6" s="145"/>
    </row>
    <row r="7" spans="2:6" x14ac:dyDescent="0.2">
      <c r="B7" s="149" t="s">
        <v>219</v>
      </c>
      <c r="C7" s="150" t="s">
        <v>342</v>
      </c>
      <c r="D7" s="145"/>
    </row>
    <row r="8" spans="2:6" ht="13.5" thickBot="1" x14ac:dyDescent="0.25">
      <c r="B8" s="151" t="s">
        <v>220</v>
      </c>
      <c r="C8" s="152" t="s">
        <v>343</v>
      </c>
      <c r="D8" s="145"/>
    </row>
    <row r="9" spans="2:6" ht="13.5" thickBot="1" x14ac:dyDescent="0.25">
      <c r="B9" s="140"/>
      <c r="C9" s="140"/>
      <c r="D9" s="145"/>
    </row>
    <row r="10" spans="2:6" ht="13.5" thickBot="1" x14ac:dyDescent="0.25">
      <c r="B10" s="474" t="s">
        <v>337</v>
      </c>
      <c r="C10" s="475"/>
      <c r="D10" s="145"/>
    </row>
    <row r="11" spans="2:6" x14ac:dyDescent="0.2">
      <c r="B11" s="153" t="s">
        <v>158</v>
      </c>
      <c r="C11" s="154" t="s">
        <v>339</v>
      </c>
      <c r="D11" s="145"/>
    </row>
    <row r="12" spans="2:6" x14ac:dyDescent="0.2">
      <c r="B12" s="153" t="s">
        <v>217</v>
      </c>
      <c r="C12" s="154" t="s">
        <v>340</v>
      </c>
      <c r="D12" s="145"/>
    </row>
    <row r="13" spans="2:6" x14ac:dyDescent="0.2">
      <c r="B13" s="153" t="s">
        <v>218</v>
      </c>
      <c r="C13" s="154" t="s">
        <v>341</v>
      </c>
      <c r="D13" s="145"/>
    </row>
    <row r="14" spans="2:6" x14ac:dyDescent="0.2">
      <c r="B14" s="153" t="s">
        <v>221</v>
      </c>
      <c r="C14" s="154" t="s">
        <v>344</v>
      </c>
      <c r="D14" s="145"/>
    </row>
    <row r="15" spans="2:6" x14ac:dyDescent="0.2">
      <c r="B15" s="153" t="s">
        <v>222</v>
      </c>
      <c r="C15" s="154" t="s">
        <v>345</v>
      </c>
      <c r="D15" s="145"/>
    </row>
    <row r="16" spans="2:6" x14ac:dyDescent="0.2">
      <c r="B16" s="153" t="s">
        <v>219</v>
      </c>
      <c r="C16" s="154" t="s">
        <v>342</v>
      </c>
      <c r="D16" s="145"/>
    </row>
    <row r="17" spans="2:4" x14ac:dyDescent="0.2">
      <c r="B17" s="153" t="s">
        <v>220</v>
      </c>
      <c r="C17" s="154" t="s">
        <v>343</v>
      </c>
      <c r="D17" s="145"/>
    </row>
    <row r="18" spans="2:4" x14ac:dyDescent="0.2">
      <c r="B18" s="153" t="s">
        <v>223</v>
      </c>
      <c r="C18" s="154" t="s">
        <v>338</v>
      </c>
      <c r="D18" s="145"/>
    </row>
    <row r="19" spans="2:4" ht="13.5" thickBot="1" x14ac:dyDescent="0.25">
      <c r="B19" s="151"/>
      <c r="C19" s="152"/>
      <c r="D19" s="145"/>
    </row>
    <row r="20" spans="2:4" ht="13.5" thickBot="1" x14ac:dyDescent="0.25">
      <c r="B20" s="140"/>
      <c r="C20" s="140"/>
      <c r="D20" s="145"/>
    </row>
    <row r="21" spans="2:4" ht="13.5" thickBot="1" x14ac:dyDescent="0.25">
      <c r="B21" s="476" t="s">
        <v>346</v>
      </c>
      <c r="C21" s="477"/>
    </row>
    <row r="22" spans="2:4" x14ac:dyDescent="0.2">
      <c r="B22" s="153" t="s">
        <v>224</v>
      </c>
      <c r="C22" s="154" t="s">
        <v>347</v>
      </c>
    </row>
    <row r="23" spans="2:4" x14ac:dyDescent="0.2">
      <c r="B23" s="153" t="s">
        <v>225</v>
      </c>
      <c r="C23" s="154" t="s">
        <v>348</v>
      </c>
    </row>
    <row r="24" spans="2:4" x14ac:dyDescent="0.2">
      <c r="B24" s="153" t="s">
        <v>219</v>
      </c>
      <c r="C24" s="154" t="s">
        <v>342</v>
      </c>
    </row>
    <row r="25" spans="2:4" x14ac:dyDescent="0.2">
      <c r="B25" s="153" t="s">
        <v>220</v>
      </c>
      <c r="C25" s="154" t="s">
        <v>343</v>
      </c>
    </row>
    <row r="26" spans="2:4" ht="13.5" thickBot="1" x14ac:dyDescent="0.25">
      <c r="B26" s="151"/>
      <c r="C26" s="152"/>
    </row>
    <row r="27" spans="2:4" ht="13.5" thickBot="1" x14ac:dyDescent="0.25">
      <c r="B27" s="140"/>
      <c r="C27" s="140"/>
    </row>
    <row r="28" spans="2:4" ht="13.5" thickBot="1" x14ac:dyDescent="0.25">
      <c r="B28" s="474" t="s">
        <v>349</v>
      </c>
      <c r="C28" s="475"/>
    </row>
    <row r="29" spans="2:4" x14ac:dyDescent="0.2">
      <c r="B29" s="153" t="s">
        <v>224</v>
      </c>
      <c r="C29" s="154" t="s">
        <v>347</v>
      </c>
    </row>
    <row r="30" spans="2:4" x14ac:dyDescent="0.2">
      <c r="B30" s="153" t="s">
        <v>225</v>
      </c>
      <c r="C30" s="154" t="s">
        <v>348</v>
      </c>
    </row>
    <row r="31" spans="2:4" x14ac:dyDescent="0.2">
      <c r="B31" s="153" t="s">
        <v>226</v>
      </c>
      <c r="C31" s="154" t="s">
        <v>350</v>
      </c>
    </row>
    <row r="32" spans="2:4" x14ac:dyDescent="0.2">
      <c r="B32" s="153" t="s">
        <v>219</v>
      </c>
      <c r="C32" s="154" t="s">
        <v>342</v>
      </c>
    </row>
    <row r="33" spans="2:3" x14ac:dyDescent="0.2">
      <c r="B33" s="153" t="s">
        <v>220</v>
      </c>
      <c r="C33" s="154" t="s">
        <v>343</v>
      </c>
    </row>
    <row r="34" spans="2:3" x14ac:dyDescent="0.2">
      <c r="B34" s="153" t="s">
        <v>223</v>
      </c>
      <c r="C34" s="154" t="s">
        <v>338</v>
      </c>
    </row>
    <row r="35" spans="2:3" ht="13.5" thickBot="1" x14ac:dyDescent="0.25">
      <c r="B35" s="151"/>
      <c r="C35" s="152"/>
    </row>
    <row r="36" spans="2:3" ht="13.5" thickBot="1" x14ac:dyDescent="0.25">
      <c r="B36" s="140"/>
      <c r="C36" s="140"/>
    </row>
    <row r="37" spans="2:3" ht="13.5" thickBot="1" x14ac:dyDescent="0.25">
      <c r="B37" s="474" t="s">
        <v>351</v>
      </c>
      <c r="C37" s="475"/>
    </row>
    <row r="38" spans="2:3" x14ac:dyDescent="0.2">
      <c r="B38" s="153" t="s">
        <v>224</v>
      </c>
      <c r="C38" s="154" t="s">
        <v>347</v>
      </c>
    </row>
    <row r="39" spans="2:3" x14ac:dyDescent="0.2">
      <c r="B39" s="153" t="s">
        <v>227</v>
      </c>
      <c r="C39" s="154" t="s">
        <v>352</v>
      </c>
    </row>
    <row r="40" spans="2:3" x14ac:dyDescent="0.2">
      <c r="B40" s="153" t="s">
        <v>228</v>
      </c>
      <c r="C40" s="154" t="s">
        <v>353</v>
      </c>
    </row>
    <row r="41" spans="2:3" x14ac:dyDescent="0.2">
      <c r="B41" s="153" t="s">
        <v>229</v>
      </c>
      <c r="C41" s="154" t="s">
        <v>354</v>
      </c>
    </row>
    <row r="42" spans="2:3" ht="13.5" thickBot="1" x14ac:dyDescent="0.25">
      <c r="B42" s="151"/>
      <c r="C42" s="152"/>
    </row>
  </sheetData>
  <mergeCells count="6">
    <mergeCell ref="B37:C37"/>
    <mergeCell ref="B1:C1"/>
    <mergeCell ref="B3:C3"/>
    <mergeCell ref="B10:C10"/>
    <mergeCell ref="B21:C21"/>
    <mergeCell ref="B28:C28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90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1"/>
  <sheetViews>
    <sheetView workbookViewId="0">
      <selection activeCell="N1" sqref="N1"/>
    </sheetView>
  </sheetViews>
  <sheetFormatPr baseColWidth="10" defaultRowHeight="12.75" x14ac:dyDescent="0.2"/>
  <cols>
    <col min="1" max="1" width="3.85546875" customWidth="1"/>
    <col min="2" max="11" width="4.5703125" customWidth="1"/>
    <col min="12" max="12" width="4.5703125" hidden="1" customWidth="1"/>
  </cols>
  <sheetData>
    <row r="1" spans="2:12" s="140" customFormat="1" ht="18.75" thickBot="1" x14ac:dyDescent="0.25">
      <c r="B1" s="392" t="s">
        <v>1303</v>
      </c>
      <c r="C1" s="393"/>
      <c r="D1" s="392"/>
      <c r="E1" s="393"/>
      <c r="F1" s="392"/>
      <c r="G1" s="393"/>
      <c r="H1" s="392"/>
      <c r="I1" s="393"/>
      <c r="J1" s="392"/>
      <c r="K1" s="393"/>
    </row>
    <row r="2" spans="2:12" ht="13.5" thickBot="1" x14ac:dyDescent="0.25"/>
    <row r="3" spans="2:12" s="140" customFormat="1" ht="15.75" thickBot="1" x14ac:dyDescent="0.3">
      <c r="B3" s="381">
        <v>1</v>
      </c>
      <c r="C3" s="382">
        <v>2</v>
      </c>
      <c r="D3" s="382">
        <v>3</v>
      </c>
      <c r="E3" s="382">
        <v>4</v>
      </c>
      <c r="F3" s="382">
        <v>5</v>
      </c>
      <c r="G3" s="382">
        <v>6</v>
      </c>
      <c r="H3" s="382">
        <v>7</v>
      </c>
      <c r="I3" s="382">
        <v>8</v>
      </c>
      <c r="J3" s="382">
        <v>9</v>
      </c>
      <c r="K3" s="383">
        <v>10</v>
      </c>
      <c r="L3" s="385"/>
    </row>
    <row r="4" spans="2:12" s="1" customFormat="1" hidden="1" x14ac:dyDescent="0.2">
      <c r="B4" s="384">
        <f t="shared" ref="B4:K4" si="0">POWER(2,(B3-1))</f>
        <v>1</v>
      </c>
      <c r="C4" s="384">
        <f t="shared" si="0"/>
        <v>2</v>
      </c>
      <c r="D4" s="384">
        <f t="shared" si="0"/>
        <v>4</v>
      </c>
      <c r="E4" s="384">
        <f t="shared" si="0"/>
        <v>8</v>
      </c>
      <c r="F4" s="384">
        <f t="shared" si="0"/>
        <v>16</v>
      </c>
      <c r="G4" s="384">
        <f t="shared" si="0"/>
        <v>32</v>
      </c>
      <c r="H4" s="384">
        <f t="shared" si="0"/>
        <v>64</v>
      </c>
      <c r="I4" s="384">
        <f t="shared" si="0"/>
        <v>128</v>
      </c>
      <c r="J4" s="384">
        <f t="shared" si="0"/>
        <v>256</v>
      </c>
      <c r="K4" s="384">
        <f t="shared" si="0"/>
        <v>512</v>
      </c>
      <c r="L4" s="384">
        <f>POWER(2,(K3))</f>
        <v>1024</v>
      </c>
    </row>
    <row r="5" spans="2:12" s="1" customFormat="1" ht="13.5" hidden="1" thickBot="1" x14ac:dyDescent="0.25">
      <c r="B5" s="384">
        <f>IF(ISBLANK(B6),0,1)*B4</f>
        <v>1</v>
      </c>
      <c r="C5" s="384">
        <f t="shared" ref="C5:L5" si="1">IF(ISBLANK(C6),0,1)*C4</f>
        <v>2</v>
      </c>
      <c r="D5" s="384">
        <f t="shared" si="1"/>
        <v>0</v>
      </c>
      <c r="E5" s="384">
        <f t="shared" si="1"/>
        <v>0</v>
      </c>
      <c r="F5" s="384">
        <f t="shared" si="1"/>
        <v>0</v>
      </c>
      <c r="G5" s="384">
        <f t="shared" si="1"/>
        <v>0</v>
      </c>
      <c r="H5" s="384">
        <f t="shared" si="1"/>
        <v>64</v>
      </c>
      <c r="I5" s="384">
        <f t="shared" si="1"/>
        <v>128</v>
      </c>
      <c r="J5" s="384">
        <f t="shared" si="1"/>
        <v>0</v>
      </c>
      <c r="K5" s="384">
        <f t="shared" si="1"/>
        <v>512</v>
      </c>
      <c r="L5" s="384">
        <f t="shared" si="1"/>
        <v>1024</v>
      </c>
    </row>
    <row r="6" spans="2:12" s="164" customFormat="1" ht="13.5" thickBot="1" x14ac:dyDescent="0.25">
      <c r="B6" s="386" t="s">
        <v>1299</v>
      </c>
      <c r="C6" s="387" t="s">
        <v>1299</v>
      </c>
      <c r="D6" s="387"/>
      <c r="E6" s="387"/>
      <c r="F6" s="387"/>
      <c r="G6" s="387"/>
      <c r="H6" s="387" t="s">
        <v>1299</v>
      </c>
      <c r="I6" s="387" t="s">
        <v>1299</v>
      </c>
      <c r="J6" s="387"/>
      <c r="K6" s="388" t="s">
        <v>1299</v>
      </c>
      <c r="L6" s="389" t="s">
        <v>1302</v>
      </c>
    </row>
    <row r="8" spans="2:12" x14ac:dyDescent="0.2">
      <c r="B8" s="480" t="s">
        <v>1300</v>
      </c>
      <c r="C8" s="480"/>
      <c r="D8" s="480"/>
      <c r="E8" s="480"/>
      <c r="F8" s="480"/>
      <c r="G8" s="480"/>
      <c r="H8" s="480"/>
      <c r="I8" s="1" t="s">
        <v>1304</v>
      </c>
      <c r="J8" s="478">
        <f>SUM(B5:L5)</f>
        <v>1731</v>
      </c>
      <c r="K8" s="478"/>
      <c r="L8" s="145"/>
    </row>
    <row r="9" spans="2:12" s="140" customFormat="1" x14ac:dyDescent="0.2">
      <c r="B9" s="480"/>
      <c r="C9" s="480"/>
      <c r="D9" s="480"/>
      <c r="E9" s="480"/>
      <c r="F9" s="480"/>
      <c r="G9" s="480"/>
      <c r="H9" s="480"/>
      <c r="I9" s="1" t="s">
        <v>1305</v>
      </c>
      <c r="J9" s="478" t="str">
        <f>DEC2HEX(J8)</f>
        <v>6C3</v>
      </c>
      <c r="K9" s="478"/>
      <c r="L9" s="145"/>
    </row>
    <row r="11" spans="2:12" ht="35.25" customHeight="1" x14ac:dyDescent="0.2">
      <c r="B11" s="479" t="s">
        <v>1301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</row>
  </sheetData>
  <sortState xmlns:xlrd2="http://schemas.microsoft.com/office/spreadsheetml/2017/richdata2" ref="G217:H253">
    <sortCondition ref="H217:H253"/>
    <sortCondition ref="G217:G253"/>
  </sortState>
  <mergeCells count="4">
    <mergeCell ref="J8:K8"/>
    <mergeCell ref="B11:L11"/>
    <mergeCell ref="J9:K9"/>
    <mergeCell ref="B8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CommonMap</vt:lpstr>
      <vt:lpstr>CntrMap</vt:lpstr>
      <vt:lpstr>Alphanumérique</vt:lpstr>
      <vt:lpstr>Tarifs</vt:lpstr>
      <vt:lpstr>Calculateur Voie</vt:lpstr>
      <vt:lpstr>CntrMap!Impression_des_titres</vt:lpstr>
      <vt:lpstr>Alphanumérique!Zone_d_impression</vt:lpstr>
      <vt:lpstr>CntrMap!Zone_d_impression</vt:lpstr>
      <vt:lpstr>CommonMap!Zone_d_impression</vt:lpstr>
      <vt:lpstr>Tarifs!Zone_d_impression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MUNIER</dc:creator>
  <cp:lastModifiedBy>Oliv' Yeah</cp:lastModifiedBy>
  <cp:lastPrinted>2016-03-13T17:32:07Z</cp:lastPrinted>
  <dcterms:created xsi:type="dcterms:W3CDTF">2011-05-15T17:35:37Z</dcterms:created>
  <dcterms:modified xsi:type="dcterms:W3CDTF">2020-08-06T09:15:24Z</dcterms:modified>
</cp:coreProperties>
</file>